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976" yWindow="8508" windowWidth="28476" windowHeight="11844"/>
  </bookViews>
  <sheets>
    <sheet name="Orçamento Sintético" sheetId="2" r:id="rId1"/>
    <sheet name="Plan1" sheetId="3" r:id="rId2"/>
  </sheets>
  <definedNames>
    <definedName name="_xlnm.Print_Area" localSheetId="0">'Orçamento Sintético'!$A$1:$J$347</definedName>
    <definedName name="_xlnm.Print_Titles" localSheetId="0">'Orçamento Sintético'!$1:$6</definedName>
  </definedNames>
  <calcPr calcId="145621"/>
</workbook>
</file>

<file path=xl/calcChain.xml><?xml version="1.0" encoding="utf-8"?>
<calcChain xmlns="http://schemas.openxmlformats.org/spreadsheetml/2006/main">
  <c r="H8" i="2" l="1"/>
  <c r="I8" i="2"/>
  <c r="I86" i="2" l="1"/>
  <c r="H310" i="2" l="1"/>
  <c r="I310" i="2" s="1"/>
  <c r="H147" i="2"/>
  <c r="H146" i="2"/>
  <c r="H318" i="2"/>
  <c r="H323" i="2"/>
  <c r="H324" i="2"/>
  <c r="H322" i="2"/>
  <c r="H321" i="2"/>
  <c r="I323" i="2" l="1"/>
  <c r="I146" i="2"/>
  <c r="I147" i="2"/>
  <c r="I322" i="2"/>
  <c r="I318" i="2"/>
  <c r="I324" i="2"/>
  <c r="I321" i="2"/>
  <c r="H136" i="2"/>
  <c r="H135" i="2"/>
  <c r="H23" i="2"/>
  <c r="I320" i="2" l="1"/>
  <c r="I135" i="2"/>
  <c r="I134" i="2" s="1"/>
  <c r="I136" i="2"/>
  <c r="I23" i="2"/>
  <c r="H331" i="2" l="1"/>
  <c r="H330" i="2"/>
  <c r="I330" i="2" s="1"/>
  <c r="H329" i="2"/>
  <c r="H328" i="2"/>
  <c r="H319" i="2"/>
  <c r="H317" i="2"/>
  <c r="H315" i="2"/>
  <c r="H214" i="2"/>
  <c r="I214" i="2" s="1"/>
  <c r="H148" i="2"/>
  <c r="I148" i="2" s="1"/>
  <c r="H89" i="2"/>
  <c r="I89" i="2" s="1"/>
  <c r="H31" i="2"/>
  <c r="I31" i="2" s="1"/>
  <c r="H167" i="2"/>
  <c r="I167" i="2" s="1"/>
  <c r="H166" i="2"/>
  <c r="H14" i="2"/>
  <c r="I14" i="2" s="1"/>
  <c r="H25" i="2"/>
  <c r="I25" i="2" s="1"/>
  <c r="I331" i="2" l="1"/>
  <c r="I328" i="2"/>
  <c r="I315" i="2"/>
  <c r="I317" i="2"/>
  <c r="I166" i="2"/>
  <c r="I319" i="2"/>
  <c r="H333" i="2"/>
  <c r="H145" i="2"/>
  <c r="I316" i="2" l="1"/>
  <c r="I333" i="2"/>
  <c r="I329" i="2" l="1"/>
  <c r="H326" i="2" l="1"/>
  <c r="I326" i="2" s="1"/>
  <c r="H327" i="2" l="1"/>
  <c r="H26" i="2"/>
  <c r="I26" i="2" s="1"/>
  <c r="H314" i="2"/>
  <c r="I314" i="2" s="1"/>
  <c r="H313" i="2"/>
  <c r="I327" i="2" l="1"/>
  <c r="I325" i="2" s="1"/>
  <c r="I313" i="2"/>
  <c r="I312" i="2" s="1"/>
  <c r="I311" i="2" s="1"/>
  <c r="H55" i="2"/>
  <c r="I55" i="2" l="1"/>
  <c r="H24" i="2" l="1"/>
  <c r="I24" i="2" l="1"/>
  <c r="H289" i="2"/>
  <c r="H288" i="2"/>
  <c r="H150" i="2"/>
  <c r="H41" i="2"/>
  <c r="I41" i="2" s="1"/>
  <c r="H36" i="2"/>
  <c r="H30" i="2"/>
  <c r="H22" i="2"/>
  <c r="H21" i="2"/>
  <c r="H20" i="2"/>
  <c r="H19" i="2"/>
  <c r="H54" i="2"/>
  <c r="H56" i="2"/>
  <c r="H68" i="2"/>
  <c r="H86" i="2"/>
  <c r="H84" i="2"/>
  <c r="H97" i="2"/>
  <c r="H165" i="2"/>
  <c r="H164" i="2"/>
  <c r="H194" i="2"/>
  <c r="H251" i="2"/>
  <c r="H250" i="2"/>
  <c r="H249" i="2"/>
  <c r="H254" i="2"/>
  <c r="H253" i="2"/>
  <c r="H261" i="2"/>
  <c r="H271" i="2"/>
  <c r="H339" i="2"/>
  <c r="H341" i="2"/>
  <c r="H343" i="2"/>
  <c r="H342" i="2"/>
  <c r="H340" i="2"/>
  <c r="H338" i="2"/>
  <c r="H336" i="2"/>
  <c r="H335" i="2"/>
  <c r="H334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4" i="2"/>
  <c r="H293" i="2"/>
  <c r="H292" i="2"/>
  <c r="H291" i="2"/>
  <c r="H290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0" i="2"/>
  <c r="H269" i="2"/>
  <c r="H268" i="2"/>
  <c r="H267" i="2"/>
  <c r="H266" i="2"/>
  <c r="H265" i="2"/>
  <c r="H264" i="2"/>
  <c r="H263" i="2"/>
  <c r="H262" i="2"/>
  <c r="H260" i="2"/>
  <c r="H259" i="2"/>
  <c r="H258" i="2"/>
  <c r="H257" i="2"/>
  <c r="H256" i="2"/>
  <c r="H255" i="2"/>
  <c r="H252" i="2"/>
  <c r="H248" i="2"/>
  <c r="H246" i="2"/>
  <c r="H244" i="2"/>
  <c r="H243" i="2"/>
  <c r="H241" i="2"/>
  <c r="I241" i="2" s="1"/>
  <c r="I240" i="2" s="1"/>
  <c r="H239" i="2"/>
  <c r="H236" i="2"/>
  <c r="H234" i="2"/>
  <c r="H233" i="2"/>
  <c r="H229" i="2"/>
  <c r="H228" i="2"/>
  <c r="H227" i="2"/>
  <c r="H226" i="2"/>
  <c r="H225" i="2"/>
  <c r="H223" i="2"/>
  <c r="H222" i="2"/>
  <c r="H221" i="2"/>
  <c r="H220" i="2"/>
  <c r="H219" i="2"/>
  <c r="H218" i="2"/>
  <c r="H217" i="2"/>
  <c r="H216" i="2"/>
  <c r="H213" i="2"/>
  <c r="H212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3" i="2"/>
  <c r="H192" i="2"/>
  <c r="H191" i="2"/>
  <c r="H190" i="2"/>
  <c r="H189" i="2"/>
  <c r="H188" i="2"/>
  <c r="H186" i="2"/>
  <c r="H185" i="2"/>
  <c r="H184" i="2"/>
  <c r="H183" i="2"/>
  <c r="H182" i="2"/>
  <c r="H180" i="2"/>
  <c r="H179" i="2"/>
  <c r="H178" i="2"/>
  <c r="H177" i="2"/>
  <c r="H176" i="2"/>
  <c r="H175" i="2"/>
  <c r="H174" i="2"/>
  <c r="H173" i="2"/>
  <c r="H172" i="2"/>
  <c r="H171" i="2"/>
  <c r="H170" i="2"/>
  <c r="H168" i="2"/>
  <c r="H163" i="2"/>
  <c r="H162" i="2"/>
  <c r="H161" i="2"/>
  <c r="H160" i="2"/>
  <c r="H159" i="2"/>
  <c r="H158" i="2"/>
  <c r="H157" i="2"/>
  <c r="H156" i="2"/>
  <c r="H154" i="2"/>
  <c r="H151" i="2"/>
  <c r="H144" i="2"/>
  <c r="H143" i="2"/>
  <c r="H141" i="2"/>
  <c r="H140" i="2"/>
  <c r="H139" i="2"/>
  <c r="H138" i="2"/>
  <c r="H133" i="2"/>
  <c r="H132" i="2"/>
  <c r="H129" i="2"/>
  <c r="H127" i="2"/>
  <c r="H126" i="2"/>
  <c r="H125" i="2"/>
  <c r="H123" i="2"/>
  <c r="H121" i="2"/>
  <c r="H120" i="2"/>
  <c r="H117" i="2"/>
  <c r="H116" i="2"/>
  <c r="H114" i="2"/>
  <c r="H112" i="2"/>
  <c r="H111" i="2"/>
  <c r="H108" i="2"/>
  <c r="H107" i="2"/>
  <c r="H106" i="2"/>
  <c r="H104" i="2"/>
  <c r="H102" i="2"/>
  <c r="H101" i="2"/>
  <c r="H95" i="2"/>
  <c r="H93" i="2"/>
  <c r="H91" i="2"/>
  <c r="H81" i="2"/>
  <c r="H79" i="2"/>
  <c r="H78" i="2"/>
  <c r="H77" i="2"/>
  <c r="H76" i="2"/>
  <c r="H75" i="2"/>
  <c r="H74" i="2"/>
  <c r="H73" i="2"/>
  <c r="H70" i="2"/>
  <c r="H67" i="2"/>
  <c r="H66" i="2"/>
  <c r="H65" i="2"/>
  <c r="H64" i="2"/>
  <c r="H61" i="2"/>
  <c r="H60" i="2"/>
  <c r="H59" i="2"/>
  <c r="H58" i="2"/>
  <c r="H53" i="2"/>
  <c r="H52" i="2"/>
  <c r="H51" i="2"/>
  <c r="H50" i="2"/>
  <c r="H49" i="2"/>
  <c r="H48" i="2"/>
  <c r="H47" i="2"/>
  <c r="H46" i="2"/>
  <c r="H45" i="2"/>
  <c r="H38" i="2"/>
  <c r="H33" i="2"/>
  <c r="H18" i="2"/>
  <c r="I18" i="2" s="1"/>
  <c r="H17" i="2"/>
  <c r="I17" i="2" s="1"/>
  <c r="H15" i="2"/>
  <c r="I15" i="2" s="1"/>
  <c r="H13" i="2"/>
  <c r="I13" i="2" s="1"/>
  <c r="H12" i="2"/>
  <c r="I12" i="2" s="1"/>
  <c r="H11" i="2"/>
  <c r="I11" i="2" s="1"/>
  <c r="H10" i="2"/>
  <c r="I10" i="2" s="1"/>
  <c r="I9" i="2" s="1"/>
  <c r="I255" i="2" l="1"/>
  <c r="I145" i="2"/>
  <c r="I249" i="2"/>
  <c r="I159" i="2"/>
  <c r="I273" i="2"/>
  <c r="I281" i="2"/>
  <c r="I53" i="2"/>
  <c r="I305" i="2"/>
  <c r="I257" i="2"/>
  <c r="I73" i="2"/>
  <c r="I171" i="2"/>
  <c r="I189" i="2"/>
  <c r="I207" i="2"/>
  <c r="I227" i="2"/>
  <c r="I282" i="2"/>
  <c r="I302" i="2"/>
  <c r="I341" i="2"/>
  <c r="I77" i="2"/>
  <c r="I121" i="2"/>
  <c r="I173" i="2"/>
  <c r="I191" i="2"/>
  <c r="I265" i="2"/>
  <c r="I81" i="2"/>
  <c r="I174" i="2"/>
  <c r="I192" i="2"/>
  <c r="I51" i="2"/>
  <c r="I58" i="2"/>
  <c r="I201" i="2"/>
  <c r="I220" i="2"/>
  <c r="I291" i="2"/>
  <c r="I308" i="2"/>
  <c r="I163" i="2"/>
  <c r="I279" i="2"/>
  <c r="I297" i="2"/>
  <c r="I140" i="2"/>
  <c r="I185" i="2"/>
  <c r="I79" i="2"/>
  <c r="I114" i="2"/>
  <c r="I113" i="2" s="1"/>
  <c r="I204" i="2"/>
  <c r="I223" i="2"/>
  <c r="I292" i="2"/>
  <c r="I170" i="2"/>
  <c r="I335" i="2"/>
  <c r="I143" i="2"/>
  <c r="I142" i="2" s="1"/>
  <c r="I188" i="2"/>
  <c r="I187" i="2" s="1"/>
  <c r="I60" i="2"/>
  <c r="I277" i="2"/>
  <c r="I298" i="2"/>
  <c r="I340" i="2"/>
  <c r="I283" i="2"/>
  <c r="I102" i="2"/>
  <c r="I217" i="2"/>
  <c r="I129" i="2"/>
  <c r="I128" i="2" s="1"/>
  <c r="I132" i="2"/>
  <c r="I198" i="2"/>
  <c r="I74" i="2"/>
  <c r="I106" i="2"/>
  <c r="I180" i="2"/>
  <c r="I244" i="2"/>
  <c r="I158" i="2"/>
  <c r="I266" i="2"/>
  <c r="I160" i="2"/>
  <c r="I179" i="2"/>
  <c r="I70" i="2"/>
  <c r="I182" i="2"/>
  <c r="I339" i="2"/>
  <c r="I84" i="2"/>
  <c r="I83" i="2" s="1"/>
  <c r="I82" i="2" s="1"/>
  <c r="I117" i="2"/>
  <c r="I206" i="2"/>
  <c r="I33" i="2"/>
  <c r="I32" i="2" s="1"/>
  <c r="I85" i="2"/>
  <c r="I120" i="2"/>
  <c r="I119" i="2" s="1"/>
  <c r="I251" i="2"/>
  <c r="I253" i="2"/>
  <c r="I286" i="2"/>
  <c r="I343" i="2"/>
  <c r="I209" i="2"/>
  <c r="I239" i="2"/>
  <c r="I238" i="2" s="1"/>
  <c r="I237" i="2" s="1"/>
  <c r="I304" i="2"/>
  <c r="I65" i="2"/>
  <c r="I229" i="2"/>
  <c r="I194" i="2"/>
  <c r="I177" i="2"/>
  <c r="I199" i="2"/>
  <c r="I218" i="2"/>
  <c r="I75" i="2"/>
  <c r="I162" i="2"/>
  <c r="I261" i="2"/>
  <c r="I184" i="2"/>
  <c r="I54" i="2"/>
  <c r="I56" i="2"/>
  <c r="I78" i="2"/>
  <c r="I290" i="2"/>
  <c r="I108" i="2"/>
  <c r="I270" i="2"/>
  <c r="I139" i="2"/>
  <c r="I271" i="2"/>
  <c r="I112" i="2"/>
  <c r="I165" i="2"/>
  <c r="I203" i="2"/>
  <c r="I222" i="2"/>
  <c r="I303" i="2"/>
  <c r="I256" i="2"/>
  <c r="I306" i="2"/>
  <c r="I141" i="2"/>
  <c r="I168" i="2"/>
  <c r="I186" i="2"/>
  <c r="I205" i="2"/>
  <c r="I225" i="2"/>
  <c r="I107" i="2"/>
  <c r="I161" i="2"/>
  <c r="I243" i="2"/>
  <c r="I258" i="2"/>
  <c r="I48" i="2"/>
  <c r="I45" i="2"/>
  <c r="I93" i="2"/>
  <c r="I92" i="2" s="1"/>
  <c r="I123" i="2"/>
  <c r="I122" i="2" s="1"/>
  <c r="I154" i="2"/>
  <c r="I153" i="2" s="1"/>
  <c r="I50" i="2"/>
  <c r="I263" i="2"/>
  <c r="I278" i="2"/>
  <c r="I67" i="2"/>
  <c r="I97" i="2"/>
  <c r="I96" i="2" s="1"/>
  <c r="I126" i="2"/>
  <c r="I157" i="2"/>
  <c r="I176" i="2"/>
  <c r="I212" i="2"/>
  <c r="I211" i="2" s="1"/>
  <c r="I234" i="2"/>
  <c r="I52" i="2"/>
  <c r="I64" i="2"/>
  <c r="I47" i="2"/>
  <c r="I68" i="2"/>
  <c r="I127" i="2"/>
  <c r="I248" i="2"/>
  <c r="I49" i="2"/>
  <c r="I178" i="2"/>
  <c r="I197" i="2"/>
  <c r="I216" i="2"/>
  <c r="I151" i="2"/>
  <c r="I104" i="2"/>
  <c r="I103" i="2" s="1"/>
  <c r="I111" i="2"/>
  <c r="I110" i="2" s="1"/>
  <c r="I109" i="2" s="1"/>
  <c r="I101" i="2"/>
  <c r="I100" i="2" s="1"/>
  <c r="I196" i="2"/>
  <c r="I195" i="2" s="1"/>
  <c r="I213" i="2"/>
  <c r="I262" i="2"/>
  <c r="I280" i="2"/>
  <c r="I336" i="2"/>
  <c r="I264" i="2"/>
  <c r="I299" i="2"/>
  <c r="I200" i="2"/>
  <c r="I219" i="2"/>
  <c r="I116" i="2"/>
  <c r="I115" i="2" s="1"/>
  <c r="I144" i="2"/>
  <c r="I274" i="2"/>
  <c r="I293" i="2"/>
  <c r="I300" i="2"/>
  <c r="I267" i="2"/>
  <c r="I301" i="2"/>
  <c r="I138" i="2"/>
  <c r="I137" i="2" s="1"/>
  <c r="I183" i="2"/>
  <c r="I334" i="2"/>
  <c r="I164" i="2"/>
  <c r="I202" i="2"/>
  <c r="I221" i="2"/>
  <c r="I276" i="2"/>
  <c r="I296" i="2"/>
  <c r="I252" i="2"/>
  <c r="I268" i="2"/>
  <c r="I285" i="2"/>
  <c r="I342" i="2"/>
  <c r="I76" i="2"/>
  <c r="I269" i="2"/>
  <c r="I288" i="2"/>
  <c r="I236" i="2"/>
  <c r="I235" i="2" s="1"/>
  <c r="I254" i="2"/>
  <c r="I289" i="2"/>
  <c r="I59" i="2"/>
  <c r="I226" i="2"/>
  <c r="I61" i="2"/>
  <c r="I172" i="2"/>
  <c r="I190" i="2"/>
  <c r="I307" i="2"/>
  <c r="I38" i="2"/>
  <c r="I37" i="2" s="1"/>
  <c r="I91" i="2"/>
  <c r="I208" i="2"/>
  <c r="I228" i="2"/>
  <c r="I246" i="2"/>
  <c r="I245" i="2" s="1"/>
  <c r="I259" i="2"/>
  <c r="I46" i="2"/>
  <c r="I66" i="2"/>
  <c r="I95" i="2"/>
  <c r="I94" i="2" s="1"/>
  <c r="I125" i="2"/>
  <c r="I156" i="2"/>
  <c r="I175" i="2"/>
  <c r="I193" i="2"/>
  <c r="I210" i="2"/>
  <c r="I233" i="2"/>
  <c r="I232" i="2" s="1"/>
  <c r="I133" i="2"/>
  <c r="I260" i="2"/>
  <c r="I150" i="2"/>
  <c r="I36" i="2"/>
  <c r="I30" i="2"/>
  <c r="I29" i="2" s="1"/>
  <c r="I21" i="2"/>
  <c r="I22" i="2"/>
  <c r="I20" i="2"/>
  <c r="I19" i="2"/>
  <c r="I16" i="2" s="1"/>
  <c r="I284" i="2"/>
  <c r="I309" i="2"/>
  <c r="I250" i="2"/>
  <c r="I275" i="2"/>
  <c r="I294" i="2"/>
  <c r="I338" i="2"/>
  <c r="I224" i="2" l="1"/>
  <c r="I72" i="2"/>
  <c r="I149" i="2"/>
  <c r="I215" i="2"/>
  <c r="I272" i="2"/>
  <c r="I231" i="2"/>
  <c r="I230" i="2" s="1"/>
  <c r="I295" i="2"/>
  <c r="I337" i="2"/>
  <c r="I44" i="2"/>
  <c r="I131" i="2"/>
  <c r="I130" i="2" s="1"/>
  <c r="I63" i="2"/>
  <c r="I57" i="2"/>
  <c r="I181" i="2"/>
  <c r="I99" i="2"/>
  <c r="I287" i="2"/>
  <c r="I169" i="2"/>
  <c r="I105" i="2"/>
  <c r="I247" i="2"/>
  <c r="I155" i="2"/>
  <c r="I332" i="2"/>
  <c r="I124" i="2"/>
  <c r="I242" i="2"/>
  <c r="I35" i="2"/>
  <c r="I34" i="2" s="1"/>
  <c r="I40" i="2"/>
  <c r="I39" i="2" s="1"/>
  <c r="I7" i="2"/>
  <c r="I28" i="2"/>
  <c r="I88" i="2"/>
  <c r="I90" i="2"/>
  <c r="I69" i="2"/>
  <c r="I80" i="2"/>
  <c r="I87" i="2" l="1"/>
  <c r="I27" i="2"/>
  <c r="I118" i="2"/>
  <c r="I98" i="2" s="1"/>
  <c r="I71" i="2"/>
  <c r="I43" i="2"/>
  <c r="I62" i="2"/>
  <c r="I152" i="2"/>
  <c r="I42" i="2" l="1"/>
  <c r="J345" i="2" l="1"/>
  <c r="J136" i="2" s="1"/>
  <c r="J320" i="2" l="1"/>
  <c r="J122" i="2"/>
  <c r="J269" i="2"/>
  <c r="J65" i="2"/>
  <c r="J155" i="2"/>
  <c r="J142" i="2"/>
  <c r="J232" i="2"/>
  <c r="J229" i="2"/>
  <c r="J342" i="2"/>
  <c r="J198" i="2"/>
  <c r="J185" i="2"/>
  <c r="J149" i="2"/>
  <c r="J300" i="2"/>
  <c r="J274" i="2"/>
  <c r="J100" i="2"/>
  <c r="J43" i="2"/>
  <c r="J14" i="2"/>
  <c r="J85" i="2"/>
  <c r="J224" i="2"/>
  <c r="J61" i="2"/>
  <c r="J114" i="2"/>
  <c r="J52" i="2"/>
  <c r="J17" i="2"/>
  <c r="J11" i="2"/>
  <c r="J39" i="2"/>
  <c r="J228" i="2"/>
  <c r="J277" i="2"/>
  <c r="J55" i="2"/>
  <c r="J70" i="2"/>
  <c r="J272" i="2"/>
  <c r="J77" i="2"/>
  <c r="J257" i="2"/>
  <c r="J44" i="2"/>
  <c r="J22" i="2"/>
  <c r="J23" i="2"/>
  <c r="J174" i="2"/>
  <c r="J242" i="2"/>
  <c r="J129" i="2"/>
  <c r="J143" i="2"/>
  <c r="J311" i="2"/>
  <c r="J20" i="2"/>
  <c r="J69" i="2"/>
  <c r="J161" i="2"/>
  <c r="J71" i="2"/>
  <c r="J258" i="2"/>
  <c r="J302" i="2"/>
  <c r="J183" i="2"/>
  <c r="J201" i="2"/>
  <c r="J227" i="2"/>
  <c r="J35" i="2"/>
  <c r="J105" i="2"/>
  <c r="J262" i="2"/>
  <c r="J240" i="2"/>
  <c r="J292" i="2"/>
  <c r="J108" i="2"/>
  <c r="J337" i="2"/>
  <c r="J291" i="2"/>
  <c r="J328" i="2"/>
  <c r="J332" i="2"/>
  <c r="J299" i="2"/>
  <c r="J195" i="2"/>
  <c r="J94" i="2"/>
  <c r="J318" i="2"/>
  <c r="J238" i="2"/>
  <c r="J189" i="2"/>
  <c r="J29" i="2"/>
  <c r="J317" i="2"/>
  <c r="J231" i="2"/>
  <c r="J124" i="2"/>
  <c r="J137" i="2"/>
  <c r="J21" i="2"/>
  <c r="J239" i="2"/>
  <c r="J219" i="2"/>
  <c r="J235" i="2"/>
  <c r="J218" i="2"/>
  <c r="J54" i="2"/>
  <c r="J64" i="2"/>
  <c r="J326" i="2"/>
  <c r="J250" i="2"/>
  <c r="J252" i="2"/>
  <c r="J301" i="2"/>
  <c r="J288" i="2"/>
  <c r="J120" i="2"/>
  <c r="J226" i="2"/>
  <c r="J279" i="2"/>
  <c r="J48" i="2"/>
  <c r="J102" i="2"/>
  <c r="J243" i="2"/>
  <c r="J87" i="2"/>
  <c r="J241" i="2"/>
  <c r="J49" i="2"/>
  <c r="J200" i="2"/>
  <c r="J276" i="2"/>
  <c r="J76" i="2"/>
  <c r="J246" i="2"/>
  <c r="J51" i="2"/>
  <c r="J28" i="2"/>
  <c r="J40" i="2"/>
  <c r="J109" i="2"/>
  <c r="J173" i="2"/>
  <c r="J278" i="2"/>
  <c r="J211" i="2"/>
  <c r="J79" i="2"/>
  <c r="J333" i="2"/>
  <c r="J83" i="2"/>
  <c r="J202" i="2"/>
  <c r="J57" i="2"/>
  <c r="J216" i="2"/>
  <c r="J208" i="2"/>
  <c r="J127" i="2"/>
  <c r="J282" i="2"/>
  <c r="J66" i="2"/>
  <c r="J237" i="2"/>
  <c r="J244" i="2"/>
  <c r="J153" i="2"/>
  <c r="J178" i="2"/>
  <c r="J81" i="2"/>
  <c r="J221" i="2"/>
  <c r="J256" i="2"/>
  <c r="J329" i="2"/>
  <c r="J125" i="2"/>
  <c r="J294" i="2"/>
  <c r="J308" i="2"/>
  <c r="J261" i="2"/>
  <c r="J325" i="2"/>
  <c r="J197" i="2"/>
  <c r="J309" i="2"/>
  <c r="J92" i="2"/>
  <c r="J336" i="2"/>
  <c r="J133" i="2"/>
  <c r="J206" i="2"/>
  <c r="J293" i="2"/>
  <c r="J255" i="2"/>
  <c r="J271" i="2"/>
  <c r="J210" i="2"/>
  <c r="J18" i="2"/>
  <c r="J31" i="2"/>
  <c r="J314" i="2"/>
  <c r="J290" i="2"/>
  <c r="J312" i="2"/>
  <c r="J267" i="2"/>
  <c r="J313" i="2"/>
  <c r="J194" i="2"/>
  <c r="J303" i="2"/>
  <c r="J34" i="2"/>
  <c r="J205" i="2"/>
  <c r="J182" i="2"/>
  <c r="J168" i="2"/>
  <c r="J220" i="2"/>
  <c r="J251" i="2"/>
  <c r="J340" i="2"/>
  <c r="J176" i="2"/>
  <c r="J338" i="2"/>
  <c r="J80" i="2"/>
  <c r="J46" i="2"/>
  <c r="J204" i="2"/>
  <c r="J234" i="2"/>
  <c r="J135" i="2"/>
  <c r="J128" i="2"/>
  <c r="J207" i="2"/>
  <c r="J58" i="2"/>
  <c r="J266" i="2"/>
  <c r="J331" i="2"/>
  <c r="J160" i="2"/>
  <c r="J19" i="2"/>
  <c r="J95" i="2"/>
  <c r="J295" i="2"/>
  <c r="J47" i="2"/>
  <c r="J287" i="2"/>
  <c r="J247" i="2"/>
  <c r="J159" i="2"/>
  <c r="J203" i="2"/>
  <c r="J167" i="2"/>
  <c r="J186" i="2"/>
  <c r="J99" i="2"/>
  <c r="J214" i="2"/>
  <c r="J130" i="2"/>
  <c r="J113" i="2"/>
  <c r="J56" i="2"/>
  <c r="J151" i="2"/>
  <c r="J223" i="2"/>
  <c r="J123" i="2"/>
  <c r="J90" i="2"/>
  <c r="J165" i="2"/>
  <c r="J212" i="2"/>
  <c r="J263" i="2"/>
  <c r="J91" i="2"/>
  <c r="J50" i="2"/>
  <c r="J188" i="2"/>
  <c r="J118" i="2"/>
  <c r="J179" i="2"/>
  <c r="J62" i="2"/>
  <c r="J319" i="2"/>
  <c r="J12" i="2"/>
  <c r="J273" i="2"/>
  <c r="J132" i="2"/>
  <c r="J141" i="2"/>
  <c r="J284" i="2"/>
  <c r="J343" i="2"/>
  <c r="J298" i="2"/>
  <c r="J152" i="2"/>
  <c r="J147" i="2"/>
  <c r="J260" i="2"/>
  <c r="J187" i="2"/>
  <c r="J101" i="2"/>
  <c r="J27" i="2"/>
  <c r="J323" i="2"/>
  <c r="J60" i="2"/>
  <c r="J296" i="2"/>
  <c r="J98" i="2"/>
  <c r="J305" i="2"/>
  <c r="J330" i="2"/>
  <c r="J245" i="2"/>
  <c r="J78" i="2"/>
  <c r="J171" i="2"/>
  <c r="J134" i="2"/>
  <c r="J156" i="2"/>
  <c r="J131" i="2"/>
  <c r="J15" i="2"/>
  <c r="J248" i="2"/>
  <c r="J209" i="2"/>
  <c r="J117" i="2"/>
  <c r="J103" i="2"/>
  <c r="J73" i="2"/>
  <c r="J154" i="2"/>
  <c r="J335" i="2"/>
  <c r="J275" i="2"/>
  <c r="J283" i="2"/>
  <c r="J306" i="2"/>
  <c r="J310" i="2"/>
  <c r="J285" i="2"/>
  <c r="J222" i="2"/>
  <c r="J111" i="2"/>
  <c r="J162" i="2"/>
  <c r="J150" i="2"/>
  <c r="J164" i="2"/>
  <c r="J42" i="2"/>
  <c r="J16" i="2"/>
  <c r="J67" i="2"/>
  <c r="J180" i="2"/>
  <c r="J181" i="2"/>
  <c r="J116" i="2"/>
  <c r="J225" i="2"/>
  <c r="J63" i="2"/>
  <c r="J327" i="2"/>
  <c r="J88" i="2"/>
  <c r="J13" i="2"/>
  <c r="J268" i="2"/>
  <c r="J259" i="2"/>
  <c r="J339" i="2"/>
  <c r="J121" i="2"/>
  <c r="J265" i="2"/>
  <c r="J138" i="2"/>
  <c r="J184" i="2"/>
  <c r="J324" i="2"/>
  <c r="J199" i="2"/>
  <c r="J215" i="2"/>
  <c r="J7" i="2"/>
  <c r="J172" i="2"/>
  <c r="J115" i="2"/>
  <c r="J254" i="2"/>
  <c r="J41" i="2"/>
  <c r="J196" i="2"/>
  <c r="J82" i="2"/>
  <c r="J119" i="2"/>
  <c r="J26" i="2"/>
  <c r="J334" i="2"/>
  <c r="J289" i="2"/>
  <c r="J72" i="2"/>
  <c r="J230" i="2"/>
  <c r="J190" i="2"/>
  <c r="J59" i="2"/>
  <c r="J217" i="2"/>
  <c r="J169" i="2"/>
  <c r="J96" i="2"/>
  <c r="J24" i="2"/>
  <c r="J158" i="2"/>
  <c r="J304" i="2"/>
  <c r="J281" i="2"/>
  <c r="J315" i="2"/>
  <c r="J104" i="2"/>
  <c r="J213" i="2"/>
  <c r="J341" i="2"/>
  <c r="J10" i="2"/>
  <c r="J145" i="2"/>
  <c r="J144" i="2"/>
  <c r="J53" i="2"/>
  <c r="J30" i="2"/>
  <c r="J280" i="2"/>
  <c r="J253" i="2"/>
  <c r="J33" i="2"/>
  <c r="J110" i="2"/>
  <c r="J68" i="2"/>
  <c r="J37" i="2"/>
  <c r="J9" i="2"/>
  <c r="J148" i="2"/>
  <c r="J157" i="2"/>
  <c r="J86" i="2"/>
  <c r="J97" i="2"/>
  <c r="J146" i="2"/>
  <c r="J177" i="2"/>
  <c r="J139" i="2"/>
  <c r="J75" i="2"/>
  <c r="J193" i="2"/>
  <c r="J321" i="2"/>
  <c r="J45" i="2"/>
  <c r="J322" i="2"/>
  <c r="J166" i="2"/>
  <c r="J286" i="2"/>
  <c r="J264" i="2"/>
  <c r="J107" i="2"/>
  <c r="J233" i="2"/>
  <c r="J93" i="2"/>
  <c r="J307" i="2"/>
  <c r="J270" i="2"/>
  <c r="J38" i="2"/>
  <c r="J126" i="2"/>
  <c r="J36" i="2"/>
  <c r="J297" i="2"/>
  <c r="J170" i="2"/>
  <c r="J249" i="2"/>
  <c r="J236" i="2"/>
  <c r="J8" i="2"/>
  <c r="J25" i="2"/>
  <c r="J163" i="2"/>
  <c r="J89" i="2"/>
  <c r="J192" i="2"/>
  <c r="J106" i="2"/>
  <c r="J112" i="2"/>
  <c r="J32" i="2"/>
  <c r="J84" i="2"/>
  <c r="J191" i="2"/>
  <c r="J140" i="2"/>
  <c r="J74" i="2"/>
  <c r="J175" i="2"/>
</calcChain>
</file>

<file path=xl/sharedStrings.xml><?xml version="1.0" encoding="utf-8"?>
<sst xmlns="http://schemas.openxmlformats.org/spreadsheetml/2006/main" count="1400" uniqueCount="809">
  <si>
    <t>Bancos</t>
  </si>
  <si>
    <t>B.D.I.</t>
  </si>
  <si>
    <t>Item</t>
  </si>
  <si>
    <t>Código</t>
  </si>
  <si>
    <t>Banco</t>
  </si>
  <si>
    <t>Descrição</t>
  </si>
  <si>
    <t>Und</t>
  </si>
  <si>
    <t>Valor Unit</t>
  </si>
  <si>
    <t>Valor Unit com BDI</t>
  </si>
  <si>
    <t>Peso (%)</t>
  </si>
  <si>
    <t xml:space="preserve"> 1 </t>
  </si>
  <si>
    <t>SERVIÇOS PRELIMINARES</t>
  </si>
  <si>
    <t>SINAPI</t>
  </si>
  <si>
    <t>M</t>
  </si>
  <si>
    <t xml:space="preserve"> 2 </t>
  </si>
  <si>
    <t>INSTALAÇÃO DO CANTEIRO DE OBRA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</si>
  <si>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</si>
  <si>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</si>
  <si>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</si>
  <si>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</si>
  <si>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93210 </t>
  </si>
  <si>
    <t>EXECUÇÃO DE REFEITÓRIO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</si>
  <si>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</si>
  <si>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</si>
  <si>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98459 </t>
  </si>
  <si>
    <t>TAPUME COM TELHA METÁLICA. AF_05/2018</t>
  </si>
  <si>
    <t xml:space="preserve"> 3 </t>
  </si>
  <si>
    <t>DEMOLIÇÃO</t>
  </si>
  <si>
    <t xml:space="preserve"> 97647 </t>
  </si>
  <si>
    <t>REMOÇÃO DE TELHAS, DE FIBROCIMENTO, METÁLICA E CERÂMICA, DE FORMA MANUAL, SEM REAPROVEITAMENTO. AF_12/2017</t>
  </si>
  <si>
    <t xml:space="preserve"> 100982 </t>
  </si>
  <si>
    <t xml:space="preserve"> 97633 </t>
  </si>
  <si>
    <t>DEMOLIÇÃO DE REVESTIMENTO CERÂMICO, DE FORMA MANUAL, SEM REAPROVEITAMENTO. AF_12/2017</t>
  </si>
  <si>
    <t xml:space="preserve"> 97663 </t>
  </si>
  <si>
    <t>REMOÇÃO DE LOUÇAS, DE FORMA MANUAL, SEM REAPROVEITAMENTO. AF_12/2017</t>
  </si>
  <si>
    <t>UN</t>
  </si>
  <si>
    <t xml:space="preserve"> 97666 </t>
  </si>
  <si>
    <t>REMOÇÃO DE METAIS SANITÁRIOS, DE FORMA MANUAL, SEM REAPROVEITAMENTO. AF_12/2017</t>
  </si>
  <si>
    <t xml:space="preserve"> 97662 </t>
  </si>
  <si>
    <t>REMOÇÃO DE TUBULAÇÕES (TUBOS E CONEXÕES) DE ÁGUA FRIA, DE FORMA MANUAL, SEM REAPROVEITAMENTO. AF_12/2017</t>
  </si>
  <si>
    <t>Próprio</t>
  </si>
  <si>
    <t>TÉRREO</t>
  </si>
  <si>
    <t>ÁREA TÉCNICA</t>
  </si>
  <si>
    <t>ESCADA</t>
  </si>
  <si>
    <t>PAREDES E PAINÉIS</t>
  </si>
  <si>
    <t>ALVENARIA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</si>
  <si>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</si>
  <si>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</si>
  <si>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>DIVISÓRIA DE VIDRO</t>
  </si>
  <si>
    <t xml:space="preserve"> 102235 </t>
  </si>
  <si>
    <t>DIVISÓRIA FIXA EM VIDRO TEMPERADO 10 MM, SEM ABERTURA. AF_01/2021</t>
  </si>
  <si>
    <t>1º PAVIMENTO</t>
  </si>
  <si>
    <t>2 º PAVIMENTO</t>
  </si>
  <si>
    <t>ESQUADRIAS</t>
  </si>
  <si>
    <t>PORTAS</t>
  </si>
  <si>
    <t xml:space="preserve"> 91341 </t>
  </si>
  <si>
    <t>PORTA EM ALUMÍNIO DE ABRIR TIPO VENEZIANA COM GUARNIÇÃO, FIXAÇÃO COM PARAFUSOS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</si>
  <si>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</si>
  <si>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</si>
  <si>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90838 </t>
  </si>
  <si>
    <t>PORTA CORTA-FOGO 90X210X4CM - FORNECIMENTO E INSTALAÇÃO. AF_12/2019</t>
  </si>
  <si>
    <t xml:space="preserve"> 94589 </t>
  </si>
  <si>
    <t>CONTRAMARCO DE ALUMÍNIO, FIXAÇÃO COM ARGAMASSA - FORNECIMENTO E INSTALAÇÃO. AF_12/2019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</si>
  <si>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</si>
  <si>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</si>
  <si>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</si>
  <si>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</si>
  <si>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 xml:space="preserve"> 100702 </t>
  </si>
  <si>
    <t>PORTA DE CORRER DE ALUMÍNIO, COM DUAS FOLHAS PARA VIDRO, INCLUSO VIDRO LISO INCOLOR, FECHADURA E PUXADOR, SEM ALIZAR. AF_12/2019</t>
  </si>
  <si>
    <t xml:space="preserve"> 100698 </t>
  </si>
  <si>
    <t>RECOLOCAÇÃO DE FOLHAS DE PORTA DE MADEIRA LEVE OU MÉDIA DE 90CM DE LARGURA, CONSIDERANDO REAPROVEITAMENTO DO MATERIAL. AF_12/2019</t>
  </si>
  <si>
    <t xml:space="preserve"> 1027 </t>
  </si>
  <si>
    <t>PORTA AUTOMÁTICA DE CORRER DE VIDRO COM 4 FOLHAS,  SENDO DUAS FOLHAS MÓVEIS, INCLUSO VIDRO LISO INCOLOR, FECHADURA E PUXADOR, SEM ALIZAR.</t>
  </si>
  <si>
    <t xml:space="preserve"> 10106 </t>
  </si>
  <si>
    <t>KIT DE AUTOMATIZAÇÃO PARA PORTA DE VIDRO DESLIZANTE</t>
  </si>
  <si>
    <t xml:space="preserve"> DEINFRA 40142 </t>
  </si>
  <si>
    <t>Porta de Vidro Temperado 10mm Liso c/ Ferragens Colocado</t>
  </si>
  <si>
    <t>JANELAS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</si>
  <si>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</si>
  <si>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</si>
  <si>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1025 </t>
  </si>
  <si>
    <t>JANELA FIXA COM VIDRO DE SEGURANÇA E BANDEIRA VENEZIANA FIXA DE VENTILAÇÃO PERMANENTE 120 x150 cm</t>
  </si>
  <si>
    <t xml:space="preserve"> 90795 </t>
  </si>
  <si>
    <t>KIT DE PORTA-PRONTA DE MADEIRA EM ACABAMENTO MELAMÍNICO BRANCO, FOLHA LEVE OU MÉDIA, E BATENTE METÁLICO, 70X210CM, FIXAÇÃO COM ARGAMASSA - FORNECIMENTO E INSTALAÇÃO. AF_12/2019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</si>
  <si>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</si>
  <si>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</si>
  <si>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1026 </t>
  </si>
  <si>
    <t>PORTA DE CORRER DE VIDRO COM 4 FOLHAS SEQUENCIAIS, INCLUSO VIDRO LISO INCOLOR, FECHADURA E PUXADOR, SEM ALIZAR.</t>
  </si>
  <si>
    <t xml:space="preserve"> 1041 </t>
  </si>
  <si>
    <t>PORTA DE MADEIRA 140X210 , SÓLIDA, COM GUARNIÇÃO, FERRAGENS E FECHADURA</t>
  </si>
  <si>
    <t xml:space="preserve"> DEINFRA 42700 </t>
  </si>
  <si>
    <t>Porta de ferro chapa lisa completa</t>
  </si>
  <si>
    <t>ELEVADOR</t>
  </si>
  <si>
    <t xml:space="preserve"> 10102 </t>
  </si>
  <si>
    <t>ELEVADOR PARA 8 PASSAGEIROS - 600 KG</t>
  </si>
  <si>
    <t>COBERTURAS</t>
  </si>
  <si>
    <t>ESTRUTURA DE COBERTURA</t>
  </si>
  <si>
    <t>TELHAMENTO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</si>
  <si>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</si>
  <si>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</si>
  <si>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>PINGADEIRAS</t>
  </si>
  <si>
    <t xml:space="preserve"> 101979 </t>
  </si>
  <si>
    <t>CHAPIM (RUFO CAPA) EM AÇO GALVANIZADO, CORTE 33. AF_11/2020</t>
  </si>
  <si>
    <t>CALHA E RUFO</t>
  </si>
  <si>
    <t xml:space="preserve"> 94229 </t>
  </si>
  <si>
    <t>CALHA EM CHAPA DE AÇO GALVANIZADO NÚMERO 24, DESENVOLVIMENTO DE 100 CM, INCLUSO TRANSPORTE VERTICAL. AF_07/2019</t>
  </si>
  <si>
    <t>ESCADA MARINHEIRO</t>
  </si>
  <si>
    <t xml:space="preserve"> DEINFRA 42862 </t>
  </si>
  <si>
    <t>Escada tipo marinheiro</t>
  </si>
  <si>
    <t>REVESTIMENTOS INTERNOS E EXTERNOS</t>
  </si>
  <si>
    <t>PAREDES</t>
  </si>
  <si>
    <t xml:space="preserve"> 87775 </t>
  </si>
  <si>
    <t>EMBOÇO OU MASSA ÚNICA EM ARGAMASSA TRAÇO 1:2:8, PREPARO MECÂNICO COM BETONEIRA 400 L, APLICADA MANUALMENTE EM PANOS DE FACHADA COM PRESENÇA DE VÃOS, ESPESSURA DE 25 MM. AF_08/2022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</si>
  <si>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</si>
  <si>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</si>
  <si>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>AZULEJO</t>
  </si>
  <si>
    <t xml:space="preserve"> 87269 </t>
  </si>
  <si>
    <t>CERÂMICA</t>
  </si>
  <si>
    <t xml:space="preserve"> 87263 </t>
  </si>
  <si>
    <t xml:space="preserve"> 87262 </t>
  </si>
  <si>
    <t xml:space="preserve"> 87261 </t>
  </si>
  <si>
    <t>2º PAVIMENTO</t>
  </si>
  <si>
    <t>ÁREA TÉCNICA E PLATIBANDA</t>
  </si>
  <si>
    <t>FORROS</t>
  </si>
  <si>
    <t>FORRO DE FIBRA MINERAL EM PLACAS DE 625 X 625 MM, E = 15 MM, BORDA RETA, COM PINTURA ANTIMOFO, APOIADO EM PERFIL DE ACO GALVANIZADO COM 24 MM DE BASE - INSTALADO</t>
  </si>
  <si>
    <t>ACABAMENTOS DA FACHADA</t>
  </si>
  <si>
    <t xml:space="preserve"> 1030 </t>
  </si>
  <si>
    <t>LETREIRO CREA-SC EM AÇO INOX</t>
  </si>
  <si>
    <t xml:space="preserve"> 102177 </t>
  </si>
  <si>
    <t>INSTALAÇÃO DE VIDRO LAMINADO, E = 12 MM (4+4+4), ENCAIXADO EM PERFIL U. AF_01/2021_PS</t>
  </si>
  <si>
    <t xml:space="preserve"> 87834 </t>
  </si>
  <si>
    <t>REVESTIMENTO DECORATIVO MONOCAMADA APLICADO MANUALMENTE EM PANOS CEGOS DA FACHADA DE UM EDIFÍCIO DE ESTRUTURA CONVENCIONAL, COM ACABAMENTO RASPADO. AF_06/2014</t>
  </si>
  <si>
    <t xml:space="preserve"> 102489 </t>
  </si>
  <si>
    <t>PINTURA HIDROFUGANTE COM SILICONE, APLICAÇÃO MANUAL, 2 DEMÃOS. AF_05/2021</t>
  </si>
  <si>
    <t>PINTURA</t>
  </si>
  <si>
    <t xml:space="preserve"> 88489 </t>
  </si>
  <si>
    <t>APLICAÇÃO MANUAL DE PINTURA COM TINTA LÁTEX ACRÍLICA EM PAREDES, DUAS DEMÃOS. AF_06/2014</t>
  </si>
  <si>
    <t>ACABAMENTOS</t>
  </si>
  <si>
    <t xml:space="preserve"> 1031 </t>
  </si>
  <si>
    <t>RODAPÉ EM PVC, ALTURA 10 CM.</t>
  </si>
  <si>
    <t xml:space="preserve"> 98575 </t>
  </si>
  <si>
    <t>TRATAMENTO DE JUNTA DE DILATAÇÃO, COM TARUGO DE POLIETILENO E SELANTE PU, INCLUSO PREENCHIMENTO COM ESPUMA EXPANSIVA PU. AF_06/2018</t>
  </si>
  <si>
    <t>INSTALAÇÕES ELÉTRICAS E LÓGICA</t>
  </si>
  <si>
    <t>ENTRADA DE ENERGIA</t>
  </si>
  <si>
    <t xml:space="preserve"> 101536 </t>
  </si>
  <si>
    <t>ENTRADA DE ENERGIA ELÉTRICA, SUBTERRÂNEA, TRIFÁSICA, COM CAIXA DE EMBUTIR, CABO DE 35 MM2 E DISJUNTOR DIN 50A (NÃO INCLUSA MURETA DE ALVENARIA). AF_07/2020_PS</t>
  </si>
  <si>
    <t>ELETRODUTOS E CANALETAS</t>
  </si>
  <si>
    <t xml:space="preserve"> 1040 </t>
  </si>
  <si>
    <t>ADAPTADOR EM TERMOPLASTICO PARA CANALETA 25MM 3X1" PLANA</t>
  </si>
  <si>
    <t xml:space="preserve"> 1034 </t>
  </si>
  <si>
    <t>ARREMATE DE TAMPA PARA SISTEMA 'X'</t>
  </si>
  <si>
    <t xml:space="preserve"> 1042 </t>
  </si>
  <si>
    <t>CURVA PLUS HORIZONTAL 90° R30 25MM SISTEMA</t>
  </si>
  <si>
    <t xml:space="preserve"> 1037 </t>
  </si>
  <si>
    <t>CURVA PLANA LISA PLUS VERTICAL INTERNA PARA SISTEMA</t>
  </si>
  <si>
    <t xml:space="preserve"> 1043 </t>
  </si>
  <si>
    <t>CURVA PLANA LISA PLUS VERTICAL EXTERNA PARA SISTEMA 'X'</t>
  </si>
  <si>
    <t xml:space="preserve"> 1045 </t>
  </si>
  <si>
    <t>CURVA STANDART HORIZONTAL 90° 25MM SISTEMA 'X'</t>
  </si>
  <si>
    <t xml:space="preserve"> 1044 </t>
  </si>
  <si>
    <t>CURVA STANDART VERTICAL 90° 25MM SISTEMA</t>
  </si>
  <si>
    <t xml:space="preserve"> 1036 </t>
  </si>
  <si>
    <t>TAMPA TERMINAL PARA CANALETA SISTEMA</t>
  </si>
  <si>
    <t xml:space="preserve"> DEINFRA 40113 </t>
  </si>
  <si>
    <t>Eletrocalha Perfurada Chapa 14- GE 300X50mm c/ Tampa</t>
  </si>
  <si>
    <t xml:space="preserve"> DEINFRA 40121 </t>
  </si>
  <si>
    <t>Eletrocalha Perfurada Chapa 14- GE 200X50mm c/ Tampa</t>
  </si>
  <si>
    <t xml:space="preserve"> 1063 </t>
  </si>
  <si>
    <t>CAIXA DE DERIVAÇÃO "X"</t>
  </si>
  <si>
    <t>QUADROS E CAIXAS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</si>
  <si>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</si>
  <si>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</si>
  <si>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</si>
  <si>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</si>
  <si>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95780 </t>
  </si>
  <si>
    <t>CONDULETE DE ALUMÍNIO, TIPO B, PARA ELETRODUTO DE AÇO GALVANIZADO DN 25 MM (1''), APARENTE - FORNECIMENTO E INSTALAÇÃO. AF_10/2022</t>
  </si>
  <si>
    <t xml:space="preserve"> 95781 </t>
  </si>
  <si>
    <t>CONDULETE DE ALUMÍNIO, TIPO C, PARA ELETRODUTO DE AÇO GALVANIZADO DN 25 MM (1''), APARENTE - FORNECIMENTO E INSTALAÇÃO. AF_10/2022</t>
  </si>
  <si>
    <t xml:space="preserve"> 95782 </t>
  </si>
  <si>
    <t>CONDULETE DE ALUMÍNIO, TIPO E, ELETRODUTO DE AÇO GALVANIZADO DN 25 MM (1''), APARENTE - FORNECIMENTO E INSTALAÇÃO. AF_10/2022</t>
  </si>
  <si>
    <t xml:space="preserve"> 95789 </t>
  </si>
  <si>
    <t>CONDULETE DE ALUMÍNIO, TIPO LR, PARA ELETRODUTO DE AÇO GALVANIZADO DN 25 MM (1''), APARENTE - FORNECIMENTO E INSTALAÇÃO. AF_10/2022</t>
  </si>
  <si>
    <t xml:space="preserve"> 95802 </t>
  </si>
  <si>
    <t>CONDULETE DE ALUMÍNIO, TIPO X, PARA ELETRODUTO DE AÇO GALVANIZADO DN 25 MM (1''), APARENTE - FORNECIMENTO E INSTALAÇÃO. AF_10/2022</t>
  </si>
  <si>
    <t xml:space="preserve"> 95809 </t>
  </si>
  <si>
    <t>CONDULETE DE PVC, TIPO LL, PARA ELETRODUTO DE PVC SOLDÁVEL DN 32 MM (1''), APARENTE - FORNECIMENTO E INSTALAÇÃO. AF_10/2022</t>
  </si>
  <si>
    <t xml:space="preserve"> 104405 </t>
  </si>
  <si>
    <t>CONDULETE DE PVC, TIPO T, PARA ELETRODUTO DE PVC SOLDÁVEL DN 32 MM (1''), APARENTE - FORNECIMENTO E INSTALAÇÃO. AF_10/2022</t>
  </si>
  <si>
    <t xml:space="preserve"> 95814 </t>
  </si>
  <si>
    <t>CONDULETE DE PVC, TIPO TB, PARA ELETRODUTO DE PVC SOLDÁVEL DN 25 MM (3/4''), APARENTE - FORNECIMENTO E INSTALAÇÃO. AF_10/2022</t>
  </si>
  <si>
    <t xml:space="preserve"> 95812 </t>
  </si>
  <si>
    <t>CONDULETE DE PVC, TIPO LB, PARA ELETRODUTO DE PVC SOLDÁVEL DN 32 MM (1''), APARENTE - FORNECIMENTO E INSTALAÇÃO. AF_10/2022</t>
  </si>
  <si>
    <t>FIOS E CABOS</t>
  </si>
  <si>
    <t xml:space="preserve"> 92982 </t>
  </si>
  <si>
    <t xml:space="preserve"> 101563 </t>
  </si>
  <si>
    <t xml:space="preserve"> 91932 </t>
  </si>
  <si>
    <t xml:space="preserve"> 91926 </t>
  </si>
  <si>
    <t xml:space="preserve"> 91930 </t>
  </si>
  <si>
    <t>DISJUNTORES</t>
  </si>
  <si>
    <t xml:space="preserve"> 101894 </t>
  </si>
  <si>
    <t>DISJUNTOR TRIPOLAR TIPO NEMA, CORRENTE NOMINAL DE 60 ATÉ 100A - FORNECIMENTO E INSTALAÇÃO. AF_10/2020</t>
  </si>
  <si>
    <t xml:space="preserve"> 93653 </t>
  </si>
  <si>
    <t>DISJUNTOR MONOPOLAR TIPO DIN, CORRENTE NOMINAL DE 10A - FORNECIMENTO E INSTALAÇÃO. AF_10/2020</t>
  </si>
  <si>
    <t xml:space="preserve"> 93662 </t>
  </si>
  <si>
    <t>DISJUNTOR BIPOLAR TIPO DIN, CORRENTE NOMINAL DE 20A - FORNECIMENTO E INSTALAÇÃO. AF_10/2020</t>
  </si>
  <si>
    <t xml:space="preserve"> 93664 </t>
  </si>
  <si>
    <t>DISJUNTOR BIPOLAR TIPO DIN, CORRENTE NOMINAL DE 32A - FORNECIMENTO E INSTALAÇÃO. AF_10/2020</t>
  </si>
  <si>
    <t xml:space="preserve"> 93673 </t>
  </si>
  <si>
    <t>DISJUNTOR TRIPOLAR TIPO DIN, CORRENTE NOMINAL DE 50A - FORNECIMENTO E INSTALAÇÃO. AF_10/2020</t>
  </si>
  <si>
    <t>DISPOSITIVO DPS CLASSE II, 1 POLO, TENSAO MAXIMA DE 275 V, CORRENTE MAXIMA DE *20* KA (TIPO AC)</t>
  </si>
  <si>
    <t>INTERRUPTORES E TOMADAS</t>
  </si>
  <si>
    <t xml:space="preserve"> 91965 </t>
  </si>
  <si>
    <t>INTERRUPTOR SIMPLES (2 MÓDULOS) COM INTERRUPTOR PARALELO (1 MÓDULO), 10A/250V, INCLUINDO SUPORTE E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</si>
  <si>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</si>
  <si>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</si>
  <si>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91961 </t>
  </si>
  <si>
    <t>INTERRUPTOR PARALELO (2 MÓDULOS), 10A/250V, INCLUINDO SUPORTE E PLACA - FORNECIMENTO E INSTALAÇÃO. AF_12/2015</t>
  </si>
  <si>
    <t xml:space="preserve"> 91957 </t>
  </si>
  <si>
    <t>INTERRUPTOR SIMPLES (1 MÓDULO) COM INTERRUPTOR PARALELO (1 MÓDULO), 10A/250V, INCLUINDO SUPORTE E PLACA - FORNECIMENTO E INSTALAÇÃO. AF_12/2015</t>
  </si>
  <si>
    <t xml:space="preserve"> 91953 </t>
  </si>
  <si>
    <t>INTERRUPTOR SIMPLES (1 MÓDULO), 10A/250V, INCLUINDO SUPORTE E PLACA - FORNECIMENTO E INSTALAÇÃO. AF_12/2015</t>
  </si>
  <si>
    <t xml:space="preserve"> 91959 </t>
  </si>
  <si>
    <t>INTERRUPTOR SIMPLES (2 MÓDULOS), 10A/250V, INCLUINDO SUPORTE E PLACA - FORNECIMENTO E INSTALAÇÃO. AF_12/2015</t>
  </si>
  <si>
    <t xml:space="preserve"> 91969 </t>
  </si>
  <si>
    <t>INTERRUPTOR PARALELO (3 MÓDULOS), 10A/250V, INCLUINDO SUPORTE E PLACA - FORNECIMENTO E INSTALAÇÃO. AF_12/2015</t>
  </si>
  <si>
    <t xml:space="preserve"> 91967 </t>
  </si>
  <si>
    <t>INTERRUPTOR SIMPLES (3 MÓDULOS), 10A/250V, INCLUINDO SUPORTE E PLACA - FORNECIMENTO E INSTALAÇÃO. AF_12/2015</t>
  </si>
  <si>
    <t xml:space="preserve"> 92000 </t>
  </si>
  <si>
    <t>TOMADA BAIXA DE EMBUTIR (1 MÓDULO), 2P+T 10 A, INCLUINDO SUPORTE E PLACA - FORNECIMENTO E INSTALAÇÃO. AF_12/2015</t>
  </si>
  <si>
    <t xml:space="preserve"> 92027 </t>
  </si>
  <si>
    <t>INTERRUPTOR SIMPLES (2 MÓDULOS) COM 1 TOMADA DE EMBUTIR 2P+T 10 A,  INCLUINDO SUPORTE E PLACA - FORNECIMENTO E INSTALAÇÃO. AF_12/2015</t>
  </si>
  <si>
    <t xml:space="preserve"> 92006 </t>
  </si>
  <si>
    <t>TOMADA BAIXA DE EMBUTIR (2 MÓDULOS), 2P+T 10 A, SEM SUPORTE E SEM PLACA - FORNECIMENTO E INSTALAÇÃO. AF_12/2015</t>
  </si>
  <si>
    <t xml:space="preserve"> 91998 </t>
  </si>
  <si>
    <t>TOMADA BAIXA DE EMBUTIR (1 MÓDULO), 2P+T 10 A, SEM SUPORTE E SEM PLACA - FORNECIMENTO E INSTALAÇÃO. AF_12/2015</t>
  </si>
  <si>
    <t xml:space="preserve"> 92007 </t>
  </si>
  <si>
    <t>TOMADA BAIXA DE EMBUTIR (2 MÓDULOS), 2P+T 20 A, SEM SUPORTE E SEM PLACA - FORNECIMENTO E INSTALAÇÃO. AF_12/2015</t>
  </si>
  <si>
    <t xml:space="preserve"> 97595 </t>
  </si>
  <si>
    <t>SENSOR DE PRESENÇA COM FOTOCÉLULA, FIXAÇÃO EM PAREDE - FORNECIMENTO E INSTALAÇÃO. AF_02/2020</t>
  </si>
  <si>
    <t>LUMINÁRIAS</t>
  </si>
  <si>
    <t xml:space="preserve"> 1073 </t>
  </si>
  <si>
    <t>LUMINÁRIA TIPO PLAFON LED, EMBUTIR, 60X60 48W</t>
  </si>
  <si>
    <t>TELECOMUNICAÇÕES</t>
  </si>
  <si>
    <t xml:space="preserve"> 100562 </t>
  </si>
  <si>
    <t>QUADRO DE DISTRIBUICAO PARA TELEFONE N.4, 60X60X12CM EM CHAPA METALICA, DE EMBUTIR, SEM ACESSORIOS, PADRAO TELEBRAS, FORNECIMENTO E INSTALAÇÃO. AF_11/2019</t>
  </si>
  <si>
    <t xml:space="preserve"> 98299 </t>
  </si>
  <si>
    <t>CABO ELETRÔNICO CATEGORIA 6A, INSTALADO EM EDIFICAÇÃO INSTITUCIONAL - FORNECIMENTO E INSTALAÇÃO. AF_11/2019</t>
  </si>
  <si>
    <t xml:space="preserve"> 98308 </t>
  </si>
  <si>
    <t>TOMADA PARA TELEFONE RJ11 - FORNECIMENTO E INSTALAÇÃO. AF_11/2019</t>
  </si>
  <si>
    <t xml:space="preserve"> 98307 </t>
  </si>
  <si>
    <t>TOMADA DE REDE RJ45 - FORNECIMENTO E INSTALAÇÃO. AF_11/2019</t>
  </si>
  <si>
    <t xml:space="preserve"> 98304 </t>
  </si>
  <si>
    <t>PATCH PANEL 48 PORTAS, CATEGORIA 6 - FORNECIMENTO E INSTALAÇÃO. AF_11/2019</t>
  </si>
  <si>
    <t xml:space="preserve"> 98305 </t>
  </si>
  <si>
    <t>RACK FECHADO PARA SERVIDOR - FORNECIMENTO E INSTALAÇÃO. AF_11/2019</t>
  </si>
  <si>
    <t xml:space="preserve"> 141408 </t>
  </si>
  <si>
    <t>SWITCH GIGABIT 48 PORTAS COM CAPACIDADE DE 10/100/1000/MBPS</t>
  </si>
  <si>
    <t xml:space="preserve"> 141409 </t>
  </si>
  <si>
    <t>CABO FIBRA OPTICA OM3</t>
  </si>
  <si>
    <t>SPDA</t>
  </si>
  <si>
    <t xml:space="preserve"> 96989 </t>
  </si>
  <si>
    <t>CAPTOR TIPO FRANKLIN PARA SPDA - FORNECIMENTO E INSTALAÇÃO. AF_12/2017</t>
  </si>
  <si>
    <t xml:space="preserve"> 96986 </t>
  </si>
  <si>
    <t>HASTE DE ATERRAMENTO 3/4  PARA SPDA - FORNECIMENTO E INSTALAÇÃO. AF_12/2017</t>
  </si>
  <si>
    <t xml:space="preserve"> 141410 </t>
  </si>
  <si>
    <t>BARRA CHATA EM ALUMÍNIO - 7/8" x 1/8"</t>
  </si>
  <si>
    <t xml:space="preserve"> 91872 </t>
  </si>
  <si>
    <t>ELETRODUTO RÍGIDO ROSCÁVEL, PVC, DN 32 MM (1"), PARA CIRCUITOS TERMINAIS, INSTALADO EM PAREDE - FORNECIMENTO E INSTALAÇÃO. AF_12/2015</t>
  </si>
  <si>
    <t xml:space="preserve"> 96977 </t>
  </si>
  <si>
    <t>INSTALAÇÕES HIDROSSANITÁRIAS</t>
  </si>
  <si>
    <t>REDE DE ESGOTO - TUBOS E CONEXÕES DE PVC SÉRIE NORMAL</t>
  </si>
  <si>
    <t>CAIXAS</t>
  </si>
  <si>
    <t xml:space="preserve"> 98110 </t>
  </si>
  <si>
    <t>CAIXA DE GORDURA PEQUENA (CAPACIDADE: 19 L), CIRCULAR, EM PVC, DIÂMETRO INTERNO= 0,3 M. AF_12/2020</t>
  </si>
  <si>
    <t>CAIXA ENTERRADA HIDRÁULICA RETANGULAR EM ALVENARIA COM TIJOLOS CERÂMICOS MACIÇOS, DIMENSÕES INTERNAS: 0,6X0,6X0,6 M PARA REDE DE DRENAGEM. AF_12/2020</t>
  </si>
  <si>
    <t>CONEXÕES</t>
  </si>
  <si>
    <t xml:space="preserve"> 98112 </t>
  </si>
  <si>
    <t>TIL (TUBO DE INSPEÇÃO E LIMPEZA) CONDOMINIAL PARA ESGOTO, EM PVC, DN 100 X 100 MM. AF_12/2020</t>
  </si>
  <si>
    <t>REDE DE ÁGUA FRIA - TUBOS E CONEXÕES DE PVC SOLDÁVEL MARROM</t>
  </si>
  <si>
    <t>CONEXOES</t>
  </si>
  <si>
    <t xml:space="preserve"> 94795 </t>
  </si>
  <si>
    <t xml:space="preserve"> 102137 </t>
  </si>
  <si>
    <t>CHAVE DE BOIA AUTOMÁTICA SUPERIOR/INFERIOR 15A/250V - FORNECIMENTO E INSTALAÇÃO. AF_12/2020</t>
  </si>
  <si>
    <t>REGISTROS E VALVULAS</t>
  </si>
  <si>
    <t xml:space="preserve"> 100856 </t>
  </si>
  <si>
    <t>MANOPLA E CANOPLA CROMADA  FORNECIMENTO E INSTALAÇÃO. AF_01/2020</t>
  </si>
  <si>
    <t>RESERVATÓRIOS</t>
  </si>
  <si>
    <t>TORNEIRA DE BOIA PARA CAIXA D'ÁGUA, ROSCÁVEL, 1/2" - FORNECIMENTO E INSTALAÇÃO. AF_08/2021</t>
  </si>
  <si>
    <t xml:space="preserve"> 1074 </t>
  </si>
  <si>
    <t>CISTERNA VERTICAL 600 L</t>
  </si>
  <si>
    <t>ELEVAÇÃO MECÂNICA</t>
  </si>
  <si>
    <t xml:space="preserve"> 102111 </t>
  </si>
  <si>
    <t>BOMBA CENTRÍFUGA, MONOFÁSICA, 0,5 CV OU 0,49 HP, HM 6 A 20 M, Q 1,2 A 8,3 M3/H - FORNECIMENTO E INSTALAÇÃO. AF_12/2020</t>
  </si>
  <si>
    <t>PROTEÇÃO CONTRA INCÊNDIO</t>
  </si>
  <si>
    <t xml:space="preserve"> 97599 </t>
  </si>
  <si>
    <t>LUMINÁRIA DE EMERGÊNCIA, COM 30 LÂMPADAS LED DE 2 W, SEM REATOR - FORNECIMENTO E INSTALAÇÃO. AF_02/2020</t>
  </si>
  <si>
    <t>PLACA DE SINALIZACAO DE SEGURANCA CONTRA INCENDIO, FOTOLUMINESCENTE, QUADRADA, *20 X 20* CM, EM PVC *2* MM ANTI-CHAMAS (SIMBOLOS, CORES E PICTOGRAMAS CONFORME NBR 16820)</t>
  </si>
  <si>
    <t>PLACA DE SINALIZACAO DE SEGURANCA CONTRA INCENDIO, FOTOLUMINESCENTE, RETANGULAR, *20 X 40* CM, EM PVC *2* MM ANTI-CHAMAS (SIMBOLOS, CORES E PICTOGRAMAS CONFORME NBR 16820)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</si>
  <si>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</si>
  <si>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92341 </t>
  </si>
  <si>
    <t>TUBO DE AÇO GALVANIZADO COM COSTURA, CLASSE MÉDIA, DN 50 (2"), CONEXÃO ROSQUEADA, INSTALADO EM PRUMADAS - FORNECIMENTO E INSTALAÇÃO. AF_10/2020</t>
  </si>
  <si>
    <t>BOMBA CENTRIFUGA MOTOR ELETRICO MONOFASICO 0,74HP  DIAMETRO DE SUCCAO X ELEVACAO 1 1/4" X 1", DIAMETRO DO ROTOR 120 MM, HM/Q: 8 M / 7,70 M3/H A 24 M / 2,80 M3/H</t>
  </si>
  <si>
    <t>GERADOR PORTATIL MONOFASICO, POTENCIA 5500 VA, MOTOR A GASOLINA, POTENCIA DO MOTOR 13 CV</t>
  </si>
  <si>
    <t xml:space="preserve"> 91929 </t>
  </si>
  <si>
    <t xml:space="preserve"> 98297 </t>
  </si>
  <si>
    <t>CABO ELETRÔNICO CATEGORIA 6, INSTALADO EM EDIFICAÇÃO INSTITUCIONAL - FORNECIMENTO E INSTALAÇÃO. AF_11/2019</t>
  </si>
  <si>
    <t xml:space="preserve"> 1014 </t>
  </si>
  <si>
    <t>CENTRAL DE ALARME DE INCÊNDIO PARA 18 SETORES</t>
  </si>
  <si>
    <t>un</t>
  </si>
  <si>
    <t xml:space="preserve"> 1015 </t>
  </si>
  <si>
    <t>DETECTOR PONTUAL DE FUMAÇA ENDEREÇÁVEL</t>
  </si>
  <si>
    <t xml:space="preserve"> 1016 </t>
  </si>
  <si>
    <t>SINALIZADOR / ALERTA VISUAL COM FLASHES E LUZ DE LED DE ALTO BRILHO</t>
  </si>
  <si>
    <t xml:space="preserve"> 1017 </t>
  </si>
  <si>
    <t>ACIONADOR MANUAL DE BOMBA DE INCÊNDIO</t>
  </si>
  <si>
    <t xml:space="preserve"> DEINFRA - 43723 </t>
  </si>
  <si>
    <t>ACIONADOR MANUAL SEGURANÇA DE ALARME (QUEBRA-VIDRO) COM SIRENE</t>
  </si>
  <si>
    <t xml:space="preserve"> 101908 </t>
  </si>
  <si>
    <t>EXTINTOR DE INCÊNDIO PORTÁTIL COM CARGA DE PQS DE 4 KG, CLASSE BC - FORNECIMENTO E INSTALAÇÃO. AF_10/2020_PE</t>
  </si>
  <si>
    <t xml:space="preserve"> 101906 </t>
  </si>
  <si>
    <t>EXTINTOR DE INCÊNDIO PORTÁTIL COM CARGA DE CO2 DE 4 KG, CLASSE BC - FORNECIMENTO E INSTALAÇÃO. AF_10/2020_PE</t>
  </si>
  <si>
    <t xml:space="preserve"> 1020 </t>
  </si>
  <si>
    <t>EXTINTOR DE INCÊNDIO PORTÁTIL COM CARGA DE PQS DE 4 KG, CLASSE ABC - FORNECIMENTO E INSTALAÇÃO.</t>
  </si>
  <si>
    <t xml:space="preserve"> 95810 </t>
  </si>
  <si>
    <t>CONDULETE DE PVC, TIPO LB, PARA ELETRODUTO DE PVC SOLDÁVEL DN 20 MM (1/2''), APARENTE - FORNECIMENTO E INSTALAÇÃO. AF_10/2022</t>
  </si>
  <si>
    <t xml:space="preserve"> 104398 </t>
  </si>
  <si>
    <t>CONDULETE DE PVC, TIPO LR, PARA ELETRODUTO DE PVC SOLDÁVEL DN 20 MM (1/2''),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</si>
  <si>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</si>
  <si>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</si>
  <si>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95813 </t>
  </si>
  <si>
    <t>CONDULETE DE PVC, TIPO TB, PARA ELETRODUTO DE PVC SOLDÁVEL DN 20 MM (1/2''), APARENTE - FORNECIMENTO E INSTALAÇÃO. AF_10/2022</t>
  </si>
  <si>
    <t xml:space="preserve"> 95816 </t>
  </si>
  <si>
    <t>CONDULETE DE PVC, TIPO X, PARA ELETRODUTO DE PVC SOLDÁVEL DN 20 MM (1/2''), APARENTE - FORNECIMENTO E INSTALAÇÃO. AF_10/2022</t>
  </si>
  <si>
    <t xml:space="preserve"> 95807 </t>
  </si>
  <si>
    <t>CONDULETE DE PVC, TIPO LL, PARA ELETRODUTO DE PVC SOLDÁVEL DN 20 MM (1/2''), APARENTE - FORNECIMENTO E INSTALAÇÃO. AF_10/2022</t>
  </si>
  <si>
    <t xml:space="preserve"> 10103 </t>
  </si>
  <si>
    <t>PAINEL DE CONTROLE E AUTOMAÇÃO DE BOMBAS</t>
  </si>
  <si>
    <t>LOUÇAS E METAIS</t>
  </si>
  <si>
    <t xml:space="preserve"> 86915 </t>
  </si>
  <si>
    <t>TORNEIRA CROMADA DE MESA, 1/2 OU 3/4, PARA LAVATÓRIO, PADRÃO MÉDIO - FORNECIMENTO E INSTALAÇÃO. AF_01/2020</t>
  </si>
  <si>
    <t xml:space="preserve"> 100866 </t>
  </si>
  <si>
    <t>BARRA DE APOIO RETA, EM ACO INOX POLIDO, COMPRIMENTO 60CM, FIXADA NA PAREDE - FORNECIMENTO E INSTALAÇÃO. AF_01/2020</t>
  </si>
  <si>
    <t xml:space="preserve"> 100868 </t>
  </si>
  <si>
    <t>BARRA DE APOIO RETA, EM ACO INOX POLIDO, COMPRIMENTO 80 CM,  FIXADA NA PAREDE - FORNECIMENTO E INSTALAÇÃO. AF_01/2020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</si>
  <si>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</si>
  <si>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</si>
  <si>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86872 </t>
  </si>
  <si>
    <t>TANQUE DE LOUÇA BRANCA COM COLUNA, 30L OU EQUIVALENTE - FORNECIMENTO E INSTALAÇÃO. AF_01/2020</t>
  </si>
  <si>
    <t xml:space="preserve"> 99855 </t>
  </si>
  <si>
    <t>CORRIMÃO SIMPLES, DIÂMETRO EXTERNO = 1 1/2", EM AÇO GALVANIZADO. AF_04/2019_P</t>
  </si>
  <si>
    <t xml:space="preserve"> 99841 </t>
  </si>
  <si>
    <t>GUARDA-CORPO PANORÂMICO COM PERFIS DE ALUMÍNIO E VIDRO LAMINADO 8 MM, FIXADO COM CHUMBADOR MECÂNICO. AF_04/2019_P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</si>
  <si>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</si>
  <si>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</si>
  <si>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100858 </t>
  </si>
  <si>
    <t>MICTÓRIO SIFONADO LOUÇA BRANCA  PADRÃO MÉDIO  FORNECIMENTO E INSTALAÇÃO. AF_01/2020</t>
  </si>
  <si>
    <t xml:space="preserve"> 100874 </t>
  </si>
  <si>
    <t>PUXADOR PARA PCD, FIXADO NA PORTA - FORNECIMENTO E INSTALAÇÃO. AF_01/2020</t>
  </si>
  <si>
    <t xml:space="preserve"> 86904 </t>
  </si>
  <si>
    <t>LAVATÓRIO LOUÇA BRANCA SUSPENSO, 29,5 X 39CM OU EQUIVALENTE, PADRÃO POPULAR - FORNECIMENTO E INSTALAÇÃO. AF_01/2020</t>
  </si>
  <si>
    <t xml:space="preserve"> 86885 </t>
  </si>
  <si>
    <t>ENGATE FLEXÍVEL EM PLÁSTICO BRANCO, 1/2 X 40CM - FORNECIMENTO E INSTALAÇÃO. AF_01/2020</t>
  </si>
  <si>
    <t xml:space="preserve"> 86883 </t>
  </si>
  <si>
    <t>SIFÃO DO TIPO FLEXÍVEL EM PVC 1  X 1.1/2  - FORNECIMENTO E INSTALAÇÃO. AF_01/2020</t>
  </si>
  <si>
    <t xml:space="preserve"> 100849 </t>
  </si>
  <si>
    <t>ASSENTO SANITÁRIO CONVENCIONAL - FORNECIMENTO E INSTALACAO. AF_01/2020</t>
  </si>
  <si>
    <t>MARMORES E GRANITO</t>
  </si>
  <si>
    <t xml:space="preserve"> 101965 </t>
  </si>
  <si>
    <t>PEITORIL LINEAR EM GRANITO OU MÁRMORE, L = 15CM, COMPRIMENTO DE ATÉ 2M, ASSENTADO COM ARGAMASSA 1:6 COM ADITIVO. AF_11/2020</t>
  </si>
  <si>
    <t xml:space="preserve"> 98695 </t>
  </si>
  <si>
    <t>SOLEIRA EM MÁRMORE, LARGURA 15 CM, ESPESSURA 2,0 CM. AF_09/2020</t>
  </si>
  <si>
    <t xml:space="preserve"> 102255 </t>
  </si>
  <si>
    <t>TAPA VISTA DE MICTÓRIO EM GRANITO CINZA POLIDO, ESP = 3CM, ASSENTADO COM ARGAMASSA COLANTE AC III-E . AF_01/2021</t>
  </si>
  <si>
    <t xml:space="preserve"> 102253 </t>
  </si>
  <si>
    <t>DIVISORIA SANITÁRIA, TIPO CABINE, EM GRANITO CINZA POLIDO, ESP = 3CM, ASSENTADO COM ARGAMASSA COLANTE AC III-E, EXCLUSIVE FERRAGENS. AF_01/2021</t>
  </si>
  <si>
    <t xml:space="preserve"> 86895 </t>
  </si>
  <si>
    <t>BANCADA DE GRANITO CINZA POLIDO, DE 0,50 X 0,60 M, PARA LAVATÓRIO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</si>
  <si>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</si>
  <si>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</si>
  <si>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93441 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</si>
  <si>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</si>
  <si>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>CLIMATIZAÇÃO</t>
  </si>
  <si>
    <t xml:space="preserve"> 103276 </t>
  </si>
  <si>
    <t>AR CONDICIONADO SPLIT ON/OFF, CASSETE (TETO), 60000 BTU/H, CICLO QUENTE/FRIO - FORNECIMENTO E INSTALAÇÃO. AF_11/2021_PE</t>
  </si>
  <si>
    <t xml:space="preserve"> 103250 </t>
  </si>
  <si>
    <t>AR CONDICIONADO SPLIT INVERTER, HI-WALL (PAREDE), 18000 BTU/H, CICLO FRIO - FORNECIMENTO E INSTALAÇÃO. AF_11/2021_PE</t>
  </si>
  <si>
    <t xml:space="preserve"> 103254 </t>
  </si>
  <si>
    <t>AR CONDICIONADO SPLIT ON/OFF, HI-WALL (PAREDE), 24000 BTUS/H, CICLO FRIO - FORNECIMENTO E INSTALAÇÃO. AF_11/2021_PE</t>
  </si>
  <si>
    <t xml:space="preserve"> 1049 </t>
  </si>
  <si>
    <t>DUTO FLEXÍVEL Ø 8" EM ALUMÍNIO</t>
  </si>
  <si>
    <t>m</t>
  </si>
  <si>
    <t xml:space="preserve"> 1050 </t>
  </si>
  <si>
    <t>DUTO FLEXÍVEL Ø 6" EM ALUMÍNIO</t>
  </si>
  <si>
    <t xml:space="preserve"> 1051 </t>
  </si>
  <si>
    <t>DIFUSOR DIRECIONAL 4 VIAS EM ALUMÍNIO ANODIZADO COM REGISTRO DE VAZÃO CONSTANTE E CAIXA PLENUM</t>
  </si>
  <si>
    <t xml:space="preserve"> 1052 </t>
  </si>
  <si>
    <t xml:space="preserve"> 103244 </t>
  </si>
  <si>
    <t>AR CONDICIONADO SPLIT INVERTER, HI-WALL (PAREDE), 9000 BTU/H, CICLO FRIO - FORNECIMENTO E INSTALAÇÃO. AF_11/2021_PE</t>
  </si>
  <si>
    <t xml:space="preserve"> 1072 </t>
  </si>
  <si>
    <t>GRADE DE PROTEÇÃO PARA CONDENSADORAS DE AR CONDIDIONADO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</si>
  <si>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</si>
  <si>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</si>
  <si>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</si>
  <si>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</si>
  <si>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</si>
  <si>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</si>
  <si>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</si>
  <si>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</si>
  <si>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 xml:space="preserve"> 103292 </t>
  </si>
  <si>
    <t>TUBO EM COBRE FLEXÍVEL, DN 5/8", COM ISOLAMENTO, INSTALADO EM FORRO, PARA RAMAL DE ALIMENTAÇÃO DE AR CONDICIONADO, INCLUSO FIXADOR. AF_11/2021</t>
  </si>
  <si>
    <t>LIMPEZA</t>
  </si>
  <si>
    <t xml:space="preserve"> 99804 </t>
  </si>
  <si>
    <t>LIMPEZA DE PISO CERÂMICO OU PORCELANATO UTILIZANDO DETERGENTE NEUTRO E ESCOVAÇÃO MANUAL. AF_04/2019</t>
  </si>
  <si>
    <t xml:space="preserve"> 99817 </t>
  </si>
  <si>
    <t>LIMPEZA DE LAVATÓRIO DE LOUÇA COM BANCADA DE PEDRA, INCLUSIVE METAIS CORRESPONDENTES. AF_04/2019</t>
  </si>
  <si>
    <t xml:space="preserve"> 99806 </t>
  </si>
  <si>
    <t>LIMPEZA DE REVESTIMENTO CERÂMICO EM PAREDE COM PANO ÚMIDO AF_04/2019</t>
  </si>
  <si>
    <t xml:space="preserve"> 99821 </t>
  </si>
  <si>
    <t>LIMPEZA DE JANELA DE VIDRO COM CAIXILHO EM AÇO/ALUMÍNIO/PVC. AF_04/2019</t>
  </si>
  <si>
    <t xml:space="preserve"> 1075 </t>
  </si>
  <si>
    <t>ADMINISTRAÇÃO LOCAL (CONFORME ACÓRDÃO nº 2622/2013 TCU)</t>
  </si>
  <si>
    <t>COMPLEMENTOS E OUTROS SERVIÇOS</t>
  </si>
  <si>
    <t xml:space="preserve"> 10164 </t>
  </si>
  <si>
    <t>PLANO DE GERÊNCIAMENTO DE RESÍDUOS</t>
  </si>
  <si>
    <t xml:space="preserve"> 97063 </t>
  </si>
  <si>
    <t>MONTAGEM E DESMONTAGEM DE ANDAIME MODULAR FACHADEIRO, COM PISO METÁLICO, PARA EDIFICAÇÕES COM MÚLTIPLOS PAVIMENTOS (EXCLUSIVE ANDAIME E LIMPEZA). AF_11/2017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</si>
  <si>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</si>
  <si>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</si>
  <si>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 xml:space="preserve"> 97062 </t>
  </si>
  <si>
    <t>COLOCAÇÃO DE TELA EM ANDAIME FACHADEIRO. AF_11/2017</t>
  </si>
  <si>
    <t xml:space="preserve"> DEINFRA 42517 </t>
  </si>
  <si>
    <t>Total Geral</t>
  </si>
  <si>
    <t>FORNECIMENTO E INSTALAÇÃO DE PLACA DE OBRA COM CHAPA GALVANIZADA E ESTRUTURA DE MADEIRA. AF_03/2022_PS</t>
  </si>
  <si>
    <t>SINAPI - 03/2025 - Santa Catarina (sem desoneração)</t>
  </si>
  <si>
    <t>ORÇAMENTO SINTÉTICO</t>
  </si>
  <si>
    <t>_______________________________________________________________
Carolina dos Santos Kuhn
CREA-SC 062568-4</t>
  </si>
  <si>
    <t>REMOÇÃO DE TAPUME/ CHAPAS METÁLICAS E DE MADEIRA, DE FORMA MANUAL, SEM REAPROVEITAMENTO.</t>
  </si>
  <si>
    <t>REMOÇÃO DE JANELAS, DE FORMA MANUAL, SEM REAPROVEITAMENTO. AF_09/2023</t>
  </si>
  <si>
    <t>DRENAGEM</t>
  </si>
  <si>
    <t xml:space="preserve"> 102715 </t>
  </si>
  <si>
    <t xml:space="preserve"> 96396 </t>
  </si>
  <si>
    <t>EXECUÇÃO E COMPACTAÇÃO DE BASE E OU SUB BASE PARA PAVIMENTAÇÃO DE BRITA GRADUADA SIMPLES - EXCLUSIVE CARGA E TRANSPORTE. AF_11/2019</t>
  </si>
  <si>
    <t>EXECUÇÃO DE PAVIMENTO EM PISO INTERTRAVADO, COM BLOCO RETANGULAR COR NATURAL DE 20 X 10 CM, ESPESSURA 8 CM.
AF_10/2022</t>
  </si>
  <si>
    <t>PISO PODOTÁTIL DE ALERTA OU DIRECIONAL, DE CONCRETO, ASSENTADO SOBRE ARGAMASSA. AF_03/2024</t>
  </si>
  <si>
    <t>M2</t>
  </si>
  <si>
    <t>ESCAVAÇÃO MECANIZADA DE VALA COM PROF. ATÉ 1,5 M (MÉDIA MONTANTE E JUSANTE/UMA COMPOSIÇÃO POR TRECHO), ESCAVADEIRA (0,8 M3),LARG. MENOR QUE 1,5 M, EM SOLO DE 1A CATEGORIA, LOCAIS COM BAIXO NÍVEL DE INTERFERÊNCIA. AF_09/2024</t>
  </si>
  <si>
    <t>M3</t>
  </si>
  <si>
    <t>DRENO PROFUNDO (SEÇÃO 0,50 X 1,50 M), COM TUBO DE PEAD CORRUGADO PERFURADO, DN 100 MM, ]ENCHIMENTO COM BRITA, ENVOLVIDO COM MANTA GEOTÊXTIL. AF_07/2021</t>
  </si>
  <si>
    <t>MUROS E GRADIS</t>
  </si>
  <si>
    <t>LIMPEZA DE SUPERFÍCIE COM JATO DE ALTA PRESSÃO. AF_04/2019</t>
  </si>
  <si>
    <t>REMOÇÃO DE LUMINÁRIAS, DE FORMA MANUAL, SEM REAPROVEITAMENTO. AF_09/2023</t>
  </si>
  <si>
    <t>LUMINÁRIA ARANDELA TIPO TARTARUGA, DE SOBREPOR, COM 1 LÂMPADA LED DE 6 W, SEM REATOR - FORNECIMENTO E INSTALAÇÃO. AF_09/2024</t>
  </si>
  <si>
    <t>LUMINARIA LED REFLETOR RETANGULAR BIVOLT, LUZ BRANCA, 50 W</t>
  </si>
  <si>
    <t>APLICAÇÃO MANUAL DE FUNDO SELADOR ACRÍLICO EM PANOS COM PRESENÇA DE VÃOS DE EDIFÍCIOS DE MÚLTIPLOS PAVIMENTOS. AF_03/2024</t>
  </si>
  <si>
    <t>EMASSAMENTO COM MASSA LÁTEX, APLICAÇÃO EM PAREDE, DUAS DEMÃOS, LIXAMENTO MANUAL. AF_04/2023</t>
  </si>
  <si>
    <t>IMPLANTAÇÃO, URBANIZAÇÃO E SERVIÇOS EXTERNOS</t>
  </si>
  <si>
    <t>PAVIMENTAÇÃO</t>
  </si>
  <si>
    <t>CHUMBAMENTO LINEAR EM ALVENARIA PARA ELETRODUTOS COM DIÂMETROS MENORES OU IGUAIS A 40 MM. AF_09/2023</t>
  </si>
  <si>
    <t>TRAMA DE MADEIRA COMPOSTA POR TERÇAS PARA TELHADOS DE ATÉ 2 ÁGUAS PARA TELHA ONDULADA DE FIBROCIMENTO, METÁLICA, PLÁSTICA OU TERMOACÚSTICA, INCLUSO TRANSPORTE VERTICAL. AF_07/2019</t>
  </si>
  <si>
    <t>DEMOLIÇÃO DE PISO DE CONCRETO SIMPLES, DE FORMA MECANIZADA COM MARTELETE, SEM REAPROVEITAMENTO. AF_09/2023</t>
  </si>
  <si>
    <t>GUARDA-CORPO EM LAJE PÓS-DESFÔRMA COM ESCORAS DE MADEIRA ESTRONCADAS NA ESTRUTURA, TRAVESSÕES DE MADEIRA E  FECHAMENTO EM TELA DE POLIPROPILENO PARA EDIFÍCIOS COM ATÉ 4 PAVIMENTOS (1 MONTAGEM). AF_03/2024</t>
  </si>
  <si>
    <t>LIXAMENTO MANUAL EM SUPERFÍCIES METÁLICAS EM OBRA. AF_01/2020</t>
  </si>
  <si>
    <t>PINTURA COM TINTA ALQUÍDICA DE ACABAMENTO (ESMALTE SINTÉTICO ACETINADO) PULVERIZADA SOBRE SUPERFÍCIES METÁLICAS (EXCETO PERFIL) EXECUTADO EM OBRA (02 DEMÃOS). AF_01/2020_PE</t>
  </si>
  <si>
    <t>RASGO LINEAR MANUAL EM ALVENARIA, PARA ELETRODUTOS, DIÂMETROS MENORES OU IGUAIS A 40 MM. AF_09/2023</t>
  </si>
  <si>
    <t>ELETRODUTO FLEXÍVEL CORRUGADO REFORÇADO, PVC, DN 25 MM (3/4"), PARA CIRCUITOS TERMINAIS, INSTALADO EM PAREDE - FORNECIMENTO E INSTALAÇÃO. AF_03/2023</t>
  </si>
  <si>
    <t>13.3</t>
  </si>
  <si>
    <t>13.4</t>
  </si>
  <si>
    <t>DEMOLIÇÃO DE ARGAMASSAS, DE FORMA DE FORMA MECANIZADA COM MARTELETE, SEM REAPROVEITAMENTO. AF_09/2023</t>
  </si>
  <si>
    <t>11.2</t>
  </si>
  <si>
    <t>FORRO EM DRYWALL, PARA AMBIENTES COMERCIAIS, INCLUSIVE ESTRUTURA BIRECIONAL DE FIXAÇÃO. AF_08/2023_PS</t>
  </si>
  <si>
    <t>PAISAGISMO</t>
  </si>
  <si>
    <t>REVOLVIMENTO E LIMPEZA MANUAL DE SOLO. AF_07/2024</t>
  </si>
  <si>
    <t>ESPALHAMENTO DE TERRA VEGETAL PARA O PLANTIO. AF_07/2024</t>
  </si>
  <si>
    <t>PLANTIO DE GRAMA ESMERALDA OU SÃO CARLOS OU CURITIBANA, EM PLACAS. AF_07/2024</t>
  </si>
  <si>
    <t>PLANTIO DE ARBUSTO OU  CERCA VIVA. AF_07/2024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</si>
  <si>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</si>
  <si>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13.5</t>
  </si>
  <si>
    <t>13.6</t>
  </si>
  <si>
    <t>EMASSAMENTO COM MASSA LÁTEX, APLICAÇÃO EM TETO, DUAS DEMÃOS, LIXAMENTO MANUAL. AF_04/2023</t>
  </si>
  <si>
    <t>PINTURA LÁTEX ACRÍLICA PREMIUM, APLICAÇÃO MANUAL EM TETO, DUAS DEMÃOS. AF_04/2023</t>
  </si>
  <si>
    <t>AR CONDICIONADO SPLIT ON/OFF, CASSETE (TETO), 24000 BTU/H, CICLO QUENTE/FRIO - FORNECIMENTO E INSTALAÇÃO. AF_11/2021_PE</t>
  </si>
  <si>
    <t>Total com BDI</t>
  </si>
  <si>
    <t>Quantidade</t>
  </si>
  <si>
    <t>1.1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</si>
  <si>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</si>
  <si>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</si>
  <si>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</si>
  <si>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</si>
  <si>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</si>
  <si>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</si>
  <si>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</si>
  <si>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</si>
  <si>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</si>
  <si>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</si>
  <si>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</si>
  <si>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</si>
  <si>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</si>
  <si>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</si>
  <si>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</si>
  <si>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</si>
  <si>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</si>
  <si>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4.1.1</t>
  </si>
  <si>
    <t>4.1.1.1</t>
  </si>
  <si>
    <t>4.1.1.2</t>
  </si>
  <si>
    <t>4.1.2</t>
  </si>
  <si>
    <t>4.2</t>
  </si>
  <si>
    <t>4.2.1</t>
  </si>
  <si>
    <t>4.2.1.1</t>
  </si>
  <si>
    <t>4.2.2</t>
  </si>
  <si>
    <t>4.2.2.1</t>
  </si>
  <si>
    <t>4.3</t>
  </si>
  <si>
    <t>4.3.1</t>
  </si>
  <si>
    <t>4.3.3.1</t>
  </si>
  <si>
    <t>5.1</t>
  </si>
  <si>
    <t>5.1.1</t>
  </si>
  <si>
    <t xml:space="preserve">5.1.1.10 </t>
  </si>
  <si>
    <t>5.1.1.11</t>
  </si>
  <si>
    <t>5.1.1.12</t>
  </si>
  <si>
    <t xml:space="preserve">5.1.2 </t>
  </si>
  <si>
    <t xml:space="preserve">5.1.2.1 </t>
  </si>
  <si>
    <t>5.1.2.2</t>
  </si>
  <si>
    <t>5.1.2.3</t>
  </si>
  <si>
    <t>5.1.2.4</t>
  </si>
  <si>
    <t>5.2</t>
  </si>
  <si>
    <t>5.2.1</t>
  </si>
  <si>
    <t xml:space="preserve">5.2.1.1 </t>
  </si>
  <si>
    <t>5.2.1.2</t>
  </si>
  <si>
    <t>5.2.1.3</t>
  </si>
  <si>
    <t>5.2.1.4</t>
  </si>
  <si>
    <t>5.2.1.5</t>
  </si>
  <si>
    <t xml:space="preserve"> 5.2.2.1</t>
  </si>
  <si>
    <t>5.3</t>
  </si>
  <si>
    <t xml:space="preserve">5.3.1 </t>
  </si>
  <si>
    <t xml:space="preserve">5.1.1.1 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</si>
  <si>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</si>
  <si>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</si>
  <si>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</si>
  <si>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</si>
  <si>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</si>
  <si>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</si>
  <si>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</si>
  <si>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</si>
  <si>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 xml:space="preserve">5.2.2 </t>
  </si>
  <si>
    <t xml:space="preserve">5.3.1.1 </t>
  </si>
  <si>
    <t>5.3.1.2</t>
  </si>
  <si>
    <t>5.3.1.3</t>
  </si>
  <si>
    <t>5.3.1.4</t>
  </si>
  <si>
    <t>5.3.1.5</t>
  </si>
  <si>
    <t>5.3.1.6</t>
  </si>
  <si>
    <t>5.3.1.7</t>
  </si>
  <si>
    <t xml:space="preserve">5.3.2 </t>
  </si>
  <si>
    <t>5.3.2.1</t>
  </si>
  <si>
    <t>5.4</t>
  </si>
  <si>
    <t>5.4.1</t>
  </si>
  <si>
    <t>5.4.1.1</t>
  </si>
  <si>
    <t>6.1</t>
  </si>
  <si>
    <t>7.1</t>
  </si>
  <si>
    <t>7.1.1</t>
  </si>
  <si>
    <t>7.2</t>
  </si>
  <si>
    <t>7.2.1</t>
  </si>
  <si>
    <t>7.3</t>
  </si>
  <si>
    <t>7.3.1</t>
  </si>
  <si>
    <t>7.4</t>
  </si>
  <si>
    <t>7.4.1</t>
  </si>
  <si>
    <t>7.5</t>
  </si>
  <si>
    <t>7.5.1</t>
  </si>
  <si>
    <t>8.1</t>
  </si>
  <si>
    <t>8.1.1</t>
  </si>
  <si>
    <t xml:space="preserve">8.1.1.1 </t>
  </si>
  <si>
    <t xml:space="preserve">8.1.1.2 </t>
  </si>
  <si>
    <t>8.1.2</t>
  </si>
  <si>
    <t>8.1.2.1</t>
  </si>
  <si>
    <t>8.1.3</t>
  </si>
  <si>
    <t>8.1.3.1</t>
  </si>
  <si>
    <t>8.1.3.2</t>
  </si>
  <si>
    <t>8.1.3.3</t>
  </si>
  <si>
    <t>8.2</t>
  </si>
  <si>
    <t>8.2.1</t>
  </si>
  <si>
    <t>8.2.1.1</t>
  </si>
  <si>
    <t>8.2.1.2</t>
  </si>
  <si>
    <t>8.2.2</t>
  </si>
  <si>
    <t>8.2.2.1</t>
  </si>
  <si>
    <t>8.2.3</t>
  </si>
  <si>
    <t>8.2.3.1</t>
  </si>
  <si>
    <t>8.2.3.2</t>
  </si>
  <si>
    <t>8.3</t>
  </si>
  <si>
    <t>8.3.1</t>
  </si>
  <si>
    <t>8.3.1.1</t>
  </si>
  <si>
    <t>8.3.1.2</t>
  </si>
  <si>
    <t>8.3.2</t>
  </si>
  <si>
    <t>8.3.2.1</t>
  </si>
  <si>
    <t>8.3.3</t>
  </si>
  <si>
    <t>8.3.3.1</t>
  </si>
  <si>
    <t>8.3.3.2</t>
  </si>
  <si>
    <t>8.3.3.3</t>
  </si>
  <si>
    <t>8.4</t>
  </si>
  <si>
    <t>8.4.1</t>
  </si>
  <si>
    <t>8.5</t>
  </si>
  <si>
    <t>8.5.1</t>
  </si>
  <si>
    <t>8.5.1.1</t>
  </si>
  <si>
    <t>8.5.1.2</t>
  </si>
  <si>
    <t>9.1</t>
  </si>
  <si>
    <t>9.2</t>
  </si>
  <si>
    <t>10.1</t>
  </si>
  <si>
    <t>10.2</t>
  </si>
  <si>
    <t>10.3</t>
  </si>
  <si>
    <t>10.4</t>
  </si>
  <si>
    <t>11.1</t>
  </si>
  <si>
    <t>11.3</t>
  </si>
  <si>
    <t>11.4</t>
  </si>
  <si>
    <t>11.5</t>
  </si>
  <si>
    <t>11.6</t>
  </si>
  <si>
    <t>12.1</t>
  </si>
  <si>
    <t>12.2</t>
  </si>
  <si>
    <t>13.1</t>
  </si>
  <si>
    <t>13.1.1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</si>
  <si>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</si>
  <si>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</si>
  <si>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</si>
  <si>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</si>
  <si>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</si>
  <si>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</si>
  <si>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</si>
  <si>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</si>
  <si>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</si>
  <si>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</si>
  <si>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</si>
  <si>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</si>
  <si>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</si>
  <si>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13.2.13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</si>
  <si>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</si>
  <si>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</si>
  <si>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</si>
  <si>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</si>
  <si>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</si>
  <si>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</si>
  <si>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</si>
  <si>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</si>
  <si>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</si>
  <si>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</si>
  <si>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13.3.11</t>
  </si>
  <si>
    <t>13.4.1</t>
  </si>
  <si>
    <t>13.4.2</t>
  </si>
  <si>
    <t>13.4.3</t>
  </si>
  <si>
    <t>13.4.4</t>
  </si>
  <si>
    <t>13.4.5</t>
  </si>
  <si>
    <t>13.5.1</t>
  </si>
  <si>
    <t>13.5.2</t>
  </si>
  <si>
    <t>13.5.3</t>
  </si>
  <si>
    <t>13.5.4</t>
  </si>
  <si>
    <t>13.5.5</t>
  </si>
  <si>
    <t>13.5.6</t>
  </si>
  <si>
    <t>13.5.7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</si>
  <si>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</si>
  <si>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</si>
  <si>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</si>
  <si>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</si>
  <si>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</si>
  <si>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</si>
  <si>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</si>
  <si>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</si>
  <si>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</si>
  <si>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</si>
  <si>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</si>
  <si>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</si>
  <si>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</si>
  <si>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</si>
  <si>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</si>
  <si>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13.7</t>
  </si>
  <si>
    <t>13.7.1</t>
  </si>
  <si>
    <t>13.7.2</t>
  </si>
  <si>
    <t>13.7.3</t>
  </si>
  <si>
    <t>13.8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</si>
  <si>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</si>
  <si>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</si>
  <si>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</si>
  <si>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</si>
  <si>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</si>
  <si>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</si>
  <si>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</si>
  <si>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</si>
  <si>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13.9</t>
  </si>
  <si>
    <t>13.9.1</t>
  </si>
  <si>
    <t>13.9.2</t>
  </si>
  <si>
    <t>13.9.3</t>
  </si>
  <si>
    <t>13.9.4</t>
  </si>
  <si>
    <t>13.9.5</t>
  </si>
  <si>
    <t>14.1</t>
  </si>
  <si>
    <t>14.1.1</t>
  </si>
  <si>
    <t>14.1.1.1</t>
  </si>
  <si>
    <t>14.1.1.2</t>
  </si>
  <si>
    <t>14.1.2</t>
  </si>
  <si>
    <t>14.1.2.1</t>
  </si>
  <si>
    <t>14.2</t>
  </si>
  <si>
    <t>14.2.1</t>
  </si>
  <si>
    <t>14.2.1.1</t>
  </si>
  <si>
    <t>14.3</t>
  </si>
  <si>
    <t>14.3.1</t>
  </si>
  <si>
    <t>14.5</t>
  </si>
  <si>
    <t>14.4</t>
  </si>
  <si>
    <t>14.4.1</t>
  </si>
  <si>
    <t>14.4.2</t>
  </si>
  <si>
    <t>14.5.1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</si>
  <si>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</si>
  <si>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</si>
  <si>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</si>
  <si>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</si>
  <si>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</si>
  <si>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</si>
  <si>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</si>
  <si>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</si>
  <si>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</si>
  <si>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</si>
  <si>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</si>
  <si>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</si>
  <si>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</si>
  <si>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</si>
  <si>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</si>
  <si>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</si>
  <si>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</si>
  <si>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</si>
  <si>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</si>
  <si>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</si>
  <si>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</si>
  <si>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</si>
  <si>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</si>
  <si>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</si>
  <si>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</si>
  <si>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</si>
  <si>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</si>
  <si>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</si>
  <si>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</si>
  <si>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</si>
  <si>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</si>
  <si>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</si>
  <si>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</si>
  <si>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</si>
  <si>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</si>
  <si>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</si>
  <si>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</si>
  <si>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</si>
  <si>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17.1</t>
  </si>
  <si>
    <t>17.2</t>
  </si>
  <si>
    <t>17.3</t>
  </si>
  <si>
    <t>17.4</t>
  </si>
  <si>
    <t>17.5</t>
  </si>
  <si>
    <t>17.6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</si>
  <si>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</si>
  <si>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</si>
  <si>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</si>
  <si>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</si>
  <si>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</si>
  <si>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</si>
  <si>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</si>
  <si>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</si>
  <si>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</si>
  <si>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</si>
  <si>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</si>
  <si>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</si>
  <si>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</si>
  <si>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</si>
  <si>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</si>
  <si>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</si>
  <si>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19.1</t>
  </si>
  <si>
    <t>19.1.1</t>
  </si>
  <si>
    <t>19.1.2</t>
  </si>
  <si>
    <t>19.1.3</t>
  </si>
  <si>
    <t>19.2</t>
  </si>
  <si>
    <t>19.2.1</t>
  </si>
  <si>
    <t>19.2.2</t>
  </si>
  <si>
    <t>19.2.3</t>
  </si>
  <si>
    <t>19.3</t>
  </si>
  <si>
    <t>19.3.1</t>
  </si>
  <si>
    <t>19.3.2</t>
  </si>
  <si>
    <t>19.3.3</t>
  </si>
  <si>
    <t>19.3.4</t>
  </si>
  <si>
    <t>19.4</t>
  </si>
  <si>
    <t>19.4.1</t>
  </si>
  <si>
    <t>19.4.2</t>
  </si>
  <si>
    <t>19.4.3</t>
  </si>
  <si>
    <t>19.4.4</t>
  </si>
  <si>
    <t>19.4.5</t>
  </si>
  <si>
    <t>19.4.6</t>
  </si>
  <si>
    <t>20.1</t>
  </si>
  <si>
    <t>20.2</t>
  </si>
  <si>
    <t>20.3</t>
  </si>
  <si>
    <t>20.4</t>
  </si>
  <si>
    <t>21.1</t>
  </si>
  <si>
    <t>21.2</t>
  </si>
  <si>
    <t>21.3</t>
  </si>
  <si>
    <t>21.4</t>
  </si>
  <si>
    <t>21.5</t>
  </si>
  <si>
    <t>21.6</t>
  </si>
  <si>
    <t xml:space="preserve">4.1.2.1 </t>
  </si>
  <si>
    <t>EXECUÇÃO DE REMANESCENTE DA REFORMA E AMPLIAÇÃO DA INSPETORIA DE JOINVILLE 
PROCESSO ADMINISTRATIVO Nº 5-250072862-2</t>
  </si>
  <si>
    <t>REVESTIMENTO CERÂMICO PARA PAREDES INTERNAS COM PLACAS TIPO ESMALTADA EXTRA DE DIMENSÕES 25X35 CM APLICADAS EM AMBIENTES DE ÁREA MAIOR QUE 5 M2 NA ALTURA INTEIRA DAS PAREDES. AF_06/2014</t>
  </si>
  <si>
    <t>REVESTIMENTO CERÂMICO PARA PISO COM PLACAS TIPO PORCELANATO DE DIMENSÕES 60X60 CM APLICADA EM AMBIENTES DE ÁREA MAIOR QUE 10 M2. AF_06/2014</t>
  </si>
  <si>
    <t>REVESTIMENTO CERÂMICO PARA PISO COM PLACAS TIPO PORCELANATO DE DIMENSÕES 60X60 CM APLICADA EM AMBIENTES DE ÁREA ENTRE 5 M2 E 10 M2. AF_06/2014</t>
  </si>
  <si>
    <t>REVESTIMENTO CERÂMICO PARA PISO COM PLACAS TIPO PORCELANATO DE DIMENSÕES 60X60 CM APLICADA EM AMBIENTES DE ÁREA MENOR QUE 5 M2. AF_06/2014</t>
  </si>
  <si>
    <t>CABO DE COBRE FLEXÍVEL ISOLADO, 16 MM2, ANTI-CHAMA 0,6/1,0 KV, PARA DISTRIBUIÇÃO - FORNECIMENTO E INSTALAÇÃO. AF_12/2015</t>
  </si>
  <si>
    <t>CABO DE COBRE FLEXÍVEL ISOLADO, 35 MM2, 0,6/1,0 KV, PARA REDE AÉREA DE DISTRIBUIÇÃO DE ENERGIA ELÉTRICA DE BAIXA TENSÃO - FORNECIMENTO E INSTALAÇÃO. AF_07/2020</t>
  </si>
  <si>
    <t>CABO DE COBRE FLEXÍVEL ISOLADO, 10 MM2, ANTI-CHAMA 450/750 V, PARA CIRCUITOS TERMINAIS - FORNECIMENTO E INSTALAÇÃO. AF_12/2015</t>
  </si>
  <si>
    <t>CABO DE COBRE FLEXÍVEL ISOLADO, 2,5 MM2, ANTI-CHAMA 450/750 V, PARA CIRCUITOS TERMINAIS - FORNECIMENTO E INSTALAÇÃO. AF_12/2015</t>
  </si>
  <si>
    <t>CABO DE COBRE FLEXÍVEL ISOLADO, 6 MM2, ANTI-CHAMA 450/750 V, PARA CIRCUITOS TERMINAIS - FORNECIMENTO E INSTALAÇÃO. AF_12/2015</t>
  </si>
  <si>
    <t>CORDOALHA DE COBRE NU 50 MM2, ENTERRADA, SEM ISOLADOR - FORNECIMENTO E INSTALAÇÃO. AF_12/2017</t>
  </si>
  <si>
    <t>CABO DE COBRE FLEXÍVEL ISOLADO, 4 MM2, ANTI-CHAMA 0,6/1,0 KV, PARA CIRCUITOS TERMINAIS - FORNECIMENTO E INSTALAÇÃO. AF_12/2015</t>
  </si>
  <si>
    <t>CARGA, MANOBRA E DESCARGA DE ENTULHO EM CAMINHÃO BASCULANTE 10 M3 - CARGA COM ESCAVADEIRA HIDRÁULICA  (CAÇAMBA DE 0,80 M3 / 111 HP) E DESCARGA LIVRE (UNIDADE: M3). AF_07/2020</t>
  </si>
  <si>
    <t>INSTALAÇÃO DE VENTILAÇÃO HELICOCENTRÍFUGO 280M3/H EM AMBIENTES SEM JANELA, INCLUI FORNECIMENTO</t>
  </si>
  <si>
    <t>PROJETO PROTEÇÃO ATMOSFÉRICA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</si>
</sst>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_(* #,##0.00_);_(* \(#,##0.00\);_(* &quot;-&quot;??_);_(@_)"/>
    <numFmt numFmtId="166" formatCode="_-* #,##0.00_-;\-* #,##0.00_-;_-* \-??_-;_-@_-"/>
    <numFmt numFmtId="167" formatCode="_(* #,##0.00_);_(* \(#,##0.00\);_(* \-??_);_(@_)"/>
    <numFmt numFmtId="168" formatCode="_-&quot;R$ &quot;* #,##0.00_-;&quot;-R$ &quot;* #,##0.00_-;_-&quot;R$ &quot;* \-??_-;_-@_-"/>
  </numFmts>
  <fonts count="3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rgb="FFFF0000"/>
      <name val="Arial"/>
      <family val="1"/>
    </font>
    <font>
      <sz val="11"/>
      <name val="Arial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color rgb="FF000000"/>
      <name val="Times New Roman"/>
      <family val="1"/>
    </font>
    <font>
      <sz val="11"/>
      <color rgb="FF0070C0"/>
      <name val="Arial"/>
      <family val="1"/>
    </font>
    <font>
      <u/>
      <sz val="11"/>
      <color theme="10"/>
      <name val="Calibri"/>
      <family val="2"/>
    </font>
    <font>
      <sz val="1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</fills>
  <borders count="2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indexed="64"/>
      </right>
      <top/>
      <bottom style="thin">
        <color rgb="FFCCCCCC"/>
      </bottom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</borders>
  <cellStyleXfs count="113">
    <xf numFmtId="0" fontId="0" fillId="0" borderId="0"/>
    <xf numFmtId="44" fontId="9" fillId="0" borderId="0" applyFont="0" applyFill="0" applyBorder="0" applyAlignment="0" applyProtection="0"/>
    <xf numFmtId="0" fontId="10" fillId="0" borderId="0"/>
    <xf numFmtId="9" fontId="17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5" fontId="1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" fillId="0" borderId="0"/>
    <xf numFmtId="0" fontId="4" fillId="0" borderId="0"/>
    <xf numFmtId="4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4" borderId="0" applyNumberFormat="0" applyBorder="0" applyAlignment="0" applyProtection="0"/>
    <xf numFmtId="0" fontId="20" fillId="29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1" fillId="23" borderId="0" applyNumberFormat="0" applyBorder="0" applyAlignment="0" applyProtection="0"/>
    <xf numFmtId="0" fontId="22" fillId="32" borderId="13" applyNumberFormat="0" applyAlignment="0" applyProtection="0"/>
    <xf numFmtId="0" fontId="23" fillId="33" borderId="14" applyNumberFormat="0" applyAlignment="0" applyProtection="0"/>
    <xf numFmtId="0" fontId="24" fillId="0" borderId="15" applyNumberFormat="0" applyFill="0" applyAlignment="0" applyProtection="0"/>
    <xf numFmtId="0" fontId="20" fillId="30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1" borderId="0" applyNumberFormat="0" applyBorder="0" applyAlignment="0" applyProtection="0"/>
    <xf numFmtId="0" fontId="25" fillId="24" borderId="13" applyNumberFormat="0" applyAlignment="0" applyProtection="0"/>
    <xf numFmtId="168" fontId="12" fillId="0" borderId="0" applyFill="0" applyBorder="0" applyAlignment="0" applyProtection="0"/>
    <xf numFmtId="0" fontId="12" fillId="0" borderId="0"/>
    <xf numFmtId="0" fontId="19" fillId="0" borderId="0"/>
    <xf numFmtId="0" fontId="12" fillId="26" borderId="16" applyNumberFormat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26" fillId="32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21" applyNumberFormat="0" applyFill="0" applyAlignment="0" applyProtection="0"/>
    <xf numFmtId="167" fontId="12" fillId="0" borderId="0" applyFill="0" applyBorder="0" applyAlignment="0" applyProtection="0"/>
    <xf numFmtId="166" fontId="12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4" borderId="0" applyNumberFormat="0" applyBorder="0" applyAlignment="0" applyProtection="0"/>
    <xf numFmtId="0" fontId="20" fillId="29" borderId="0" applyNumberFormat="0" applyBorder="0" applyAlignment="0" applyProtection="0"/>
    <xf numFmtId="0" fontId="20" fillId="27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1" fillId="23" borderId="0" applyNumberFormat="0" applyBorder="0" applyAlignment="0" applyProtection="0"/>
    <xf numFmtId="0" fontId="22" fillId="32" borderId="13" applyNumberFormat="0" applyAlignment="0" applyProtection="0"/>
    <xf numFmtId="0" fontId="23" fillId="33" borderId="14" applyNumberFormat="0" applyAlignment="0" applyProtection="0"/>
    <xf numFmtId="0" fontId="24" fillId="0" borderId="15" applyNumberFormat="0" applyFill="0" applyAlignment="0" applyProtection="0"/>
    <xf numFmtId="0" fontId="20" fillId="30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1" borderId="0" applyNumberFormat="0" applyBorder="0" applyAlignment="0" applyProtection="0"/>
    <xf numFmtId="0" fontId="25" fillId="24" borderId="13" applyNumberFormat="0" applyAlignment="0" applyProtection="0"/>
    <xf numFmtId="168" fontId="12" fillId="0" borderId="0" applyFill="0" applyBorder="0" applyAlignment="0" applyProtection="0"/>
    <xf numFmtId="0" fontId="12" fillId="26" borderId="16" applyNumberFormat="0" applyAlignment="0" applyProtection="0"/>
    <xf numFmtId="9" fontId="12" fillId="0" borderId="0" applyFill="0" applyBorder="0" applyAlignment="0" applyProtection="0"/>
    <xf numFmtId="0" fontId="26" fillId="32" borderId="17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8" applyNumberFormat="0" applyFill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29" fillId="0" borderId="21" applyNumberFormat="0" applyFill="0" applyAlignment="0" applyProtection="0"/>
    <xf numFmtId="167" fontId="12" fillId="0" borderId="0" applyFill="0" applyBorder="0" applyAlignment="0" applyProtection="0"/>
    <xf numFmtId="0" fontId="34" fillId="0" borderId="0"/>
    <xf numFmtId="44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3" fillId="0" borderId="0"/>
    <xf numFmtId="0" fontId="2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0" fillId="0" borderId="0" xfId="0"/>
    <xf numFmtId="0" fontId="8" fillId="0" borderId="0" xfId="0" applyFont="1"/>
    <xf numFmtId="0" fontId="0" fillId="0" borderId="0" xfId="0" applyFont="1"/>
    <xf numFmtId="0" fontId="7" fillId="13" borderId="1" xfId="0" applyFont="1" applyFill="1" applyBorder="1" applyAlignment="1">
      <alignment horizontal="left" vertical="top" wrapText="1"/>
    </xf>
    <xf numFmtId="0" fontId="7" fillId="13" borderId="1" xfId="0" applyFont="1" applyFill="1" applyBorder="1" applyAlignment="1">
      <alignment horizontal="right" vertical="top" wrapText="1"/>
    </xf>
    <xf numFmtId="4" fontId="7" fillId="13" borderId="1" xfId="0" applyNumberFormat="1" applyFont="1" applyFill="1" applyBorder="1" applyAlignment="1">
      <alignment horizontal="right" vertical="top" wrapText="1"/>
    </xf>
    <xf numFmtId="4" fontId="7" fillId="18" borderId="1" xfId="0" applyNumberFormat="1" applyFont="1" applyFill="1" applyBorder="1" applyAlignment="1">
      <alignment horizontal="right" vertical="top" wrapText="1"/>
    </xf>
    <xf numFmtId="0" fontId="15" fillId="21" borderId="2" xfId="2" applyFont="1" applyFill="1" applyBorder="1" applyAlignment="1">
      <alignment horizontal="left" vertical="center" wrapText="1"/>
    </xf>
    <xf numFmtId="0" fontId="14" fillId="21" borderId="2" xfId="2" applyFont="1" applyFill="1" applyBorder="1" applyAlignment="1">
      <alignment vertical="center"/>
    </xf>
    <xf numFmtId="0" fontId="15" fillId="21" borderId="9" xfId="2" applyFont="1" applyFill="1" applyBorder="1" applyAlignment="1">
      <alignment horizontal="left" vertical="center" wrapText="1"/>
    </xf>
    <xf numFmtId="0" fontId="15" fillId="21" borderId="0" xfId="2" applyFont="1" applyFill="1" applyBorder="1" applyAlignment="1">
      <alignment horizontal="center" vertical="center" wrapText="1"/>
    </xf>
    <xf numFmtId="0" fontId="15" fillId="21" borderId="2" xfId="2" applyFont="1" applyFill="1" applyBorder="1" applyAlignment="1">
      <alignment horizontal="center" vertical="center" wrapText="1"/>
    </xf>
    <xf numFmtId="0" fontId="13" fillId="21" borderId="0" xfId="2" applyFont="1" applyFill="1" applyBorder="1" applyAlignment="1">
      <alignment horizontal="center" vertical="center" wrapText="1"/>
    </xf>
    <xf numFmtId="0" fontId="13" fillId="21" borderId="7" xfId="2" applyFont="1" applyFill="1" applyBorder="1" applyAlignment="1">
      <alignment horizontal="center" vertical="center" wrapText="1"/>
    </xf>
    <xf numFmtId="0" fontId="15" fillId="21" borderId="7" xfId="2" applyFont="1" applyFill="1" applyBorder="1" applyAlignment="1">
      <alignment horizontal="center" vertical="center" wrapText="1"/>
    </xf>
    <xf numFmtId="0" fontId="15" fillId="21" borderId="4" xfId="2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right" vertical="top" wrapText="1"/>
    </xf>
    <xf numFmtId="0" fontId="16" fillId="21" borderId="4" xfId="2" applyFont="1" applyFill="1" applyBorder="1" applyAlignment="1">
      <alignment horizontal="left" vertical="center" wrapText="1"/>
    </xf>
    <xf numFmtId="0" fontId="13" fillId="21" borderId="7" xfId="2" applyFont="1" applyFill="1" applyBorder="1" applyAlignment="1">
      <alignment vertical="center" wrapText="1"/>
    </xf>
    <xf numFmtId="10" fontId="13" fillId="21" borderId="0" xfId="3" applyNumberFormat="1" applyFont="1" applyFill="1" applyBorder="1" applyAlignment="1">
      <alignment vertical="center" wrapText="1"/>
    </xf>
    <xf numFmtId="10" fontId="11" fillId="21" borderId="0" xfId="3" applyNumberFormat="1" applyFont="1" applyFill="1" applyBorder="1" applyAlignment="1">
      <alignment vertical="center" wrapText="1"/>
    </xf>
    <xf numFmtId="10" fontId="13" fillId="21" borderId="8" xfId="3" applyNumberFormat="1" applyFont="1" applyFill="1" applyBorder="1" applyAlignment="1">
      <alignment vertical="center" wrapText="1"/>
    </xf>
    <xf numFmtId="0" fontId="35" fillId="0" borderId="0" xfId="0" applyFont="1"/>
    <xf numFmtId="2" fontId="6" fillId="6" borderId="1" xfId="0" applyNumberFormat="1" applyFont="1" applyFill="1" applyBorder="1" applyAlignment="1">
      <alignment horizontal="right" vertical="top" wrapText="1"/>
    </xf>
    <xf numFmtId="2" fontId="7" fillId="11" borderId="1" xfId="0" applyNumberFormat="1" applyFont="1" applyFill="1" applyBorder="1" applyAlignment="1">
      <alignment horizontal="right" vertical="top" wrapText="1"/>
    </xf>
    <xf numFmtId="0" fontId="0" fillId="0" borderId="0" xfId="0"/>
    <xf numFmtId="4" fontId="7" fillId="12" borderId="1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37" fillId="0" borderId="5" xfId="2" applyFont="1" applyBorder="1" applyAlignment="1">
      <alignment horizontal="center" vertical="center"/>
    </xf>
    <xf numFmtId="0" fontId="37" fillId="0" borderId="3" xfId="2" applyFont="1" applyBorder="1" applyAlignment="1">
      <alignment horizontal="center" vertical="center"/>
    </xf>
    <xf numFmtId="0" fontId="37" fillId="0" borderId="5" xfId="2" applyFont="1" applyBorder="1" applyAlignment="1">
      <alignment vertical="center"/>
    </xf>
    <xf numFmtId="0" fontId="37" fillId="0" borderId="3" xfId="2" applyFont="1" applyBorder="1" applyAlignment="1">
      <alignment vertical="center"/>
    </xf>
    <xf numFmtId="0" fontId="37" fillId="0" borderId="6" xfId="2" applyFont="1" applyBorder="1" applyAlignment="1">
      <alignment vertical="center"/>
    </xf>
    <xf numFmtId="0" fontId="5" fillId="2" borderId="22" xfId="0" applyFont="1" applyFill="1" applyBorder="1" applyAlignment="1">
      <alignment horizontal="left" vertical="top" wrapText="1"/>
    </xf>
    <xf numFmtId="0" fontId="5" fillId="3" borderId="22" xfId="0" applyFont="1" applyFill="1" applyBorder="1" applyAlignment="1">
      <alignment horizontal="center" vertical="top" wrapText="1"/>
    </xf>
    <xf numFmtId="0" fontId="6" fillId="6" borderId="1" xfId="0" applyFont="1" applyFill="1" applyBorder="1" applyAlignment="1">
      <alignment horizontal="right" vertical="top" wrapText="1"/>
    </xf>
    <xf numFmtId="0" fontId="7" fillId="11" borderId="1" xfId="0" applyFont="1" applyFill="1" applyBorder="1" applyAlignment="1">
      <alignment horizontal="right" vertical="top" wrapText="1"/>
    </xf>
    <xf numFmtId="0" fontId="7" fillId="9" borderId="1" xfId="0" applyFont="1" applyFill="1" applyBorder="1" applyAlignment="1">
      <alignment horizontal="left" vertical="top" wrapText="1"/>
    </xf>
    <xf numFmtId="0" fontId="7" fillId="10" borderId="1" xfId="0" applyFont="1" applyFill="1" applyBorder="1" applyAlignment="1">
      <alignment horizontal="center" vertical="top" wrapText="1"/>
    </xf>
    <xf numFmtId="2" fontId="7" fillId="16" borderId="1" xfId="0" applyNumberFormat="1" applyFont="1" applyFill="1" applyBorder="1" applyAlignment="1">
      <alignment horizontal="right" vertical="top" wrapText="1"/>
    </xf>
    <xf numFmtId="0" fontId="7" fillId="18" borderId="1" xfId="0" applyFont="1" applyFill="1" applyBorder="1" applyAlignment="1">
      <alignment horizontal="left" vertical="top" wrapText="1"/>
    </xf>
    <xf numFmtId="0" fontId="7" fillId="18" borderId="1" xfId="0" applyFont="1" applyFill="1" applyBorder="1" applyAlignment="1">
      <alignment horizontal="right" vertical="top" wrapText="1"/>
    </xf>
    <xf numFmtId="0" fontId="7" fillId="18" borderId="1" xfId="0" applyFont="1" applyFill="1" applyBorder="1" applyAlignment="1">
      <alignment horizontal="center" vertical="top" wrapText="1"/>
    </xf>
    <xf numFmtId="0" fontId="6" fillId="8" borderId="1" xfId="0" applyFont="1" applyFill="1" applyBorder="1" applyAlignment="1">
      <alignment horizontal="left" vertical="top" wrapText="1"/>
    </xf>
    <xf numFmtId="4" fontId="6" fillId="7" borderId="1" xfId="0" applyNumberFormat="1" applyFont="1" applyFill="1" applyBorder="1" applyAlignment="1">
      <alignment horizontal="right" vertical="top" wrapText="1"/>
    </xf>
    <xf numFmtId="0" fontId="7" fillId="13" borderId="1" xfId="0" applyFont="1" applyFill="1" applyBorder="1" applyAlignment="1">
      <alignment horizontal="center" vertical="top" wrapText="1"/>
    </xf>
    <xf numFmtId="0" fontId="7" fillId="9" borderId="23" xfId="0" applyFont="1" applyFill="1" applyBorder="1" applyAlignment="1">
      <alignment horizontal="left" vertical="top" wrapText="1"/>
    </xf>
    <xf numFmtId="0" fontId="9" fillId="0" borderId="0" xfId="0" applyFont="1"/>
    <xf numFmtId="0" fontId="5" fillId="2" borderId="24" xfId="0" applyFont="1" applyFill="1" applyBorder="1" applyAlignment="1">
      <alignment horizontal="left" vertical="top" wrapText="1"/>
    </xf>
    <xf numFmtId="0" fontId="5" fillId="4" borderId="25" xfId="0" applyFont="1" applyFill="1" applyBorder="1" applyAlignment="1">
      <alignment horizontal="right" vertical="top" wrapText="1"/>
    </xf>
    <xf numFmtId="0" fontId="6" fillId="5" borderId="26" xfId="0" applyFont="1" applyFill="1" applyBorder="1" applyAlignment="1">
      <alignment horizontal="left" vertical="top" wrapText="1"/>
    </xf>
    <xf numFmtId="164" fontId="6" fillId="8" borderId="27" xfId="0" applyNumberFormat="1" applyFont="1" applyFill="1" applyBorder="1" applyAlignment="1">
      <alignment horizontal="right" vertical="top" wrapText="1"/>
    </xf>
    <xf numFmtId="0" fontId="7" fillId="9" borderId="26" xfId="0" applyFont="1" applyFill="1" applyBorder="1" applyAlignment="1">
      <alignment horizontal="left" vertical="top" wrapText="1"/>
    </xf>
    <xf numFmtId="164" fontId="7" fillId="13" borderId="27" xfId="0" applyNumberFormat="1" applyFont="1" applyFill="1" applyBorder="1" applyAlignment="1">
      <alignment horizontal="right" vertical="top" wrapText="1"/>
    </xf>
    <xf numFmtId="0" fontId="7" fillId="14" borderId="26" xfId="0" applyFont="1" applyFill="1" applyBorder="1" applyAlignment="1">
      <alignment horizontal="left" vertical="top" wrapText="1"/>
    </xf>
    <xf numFmtId="0" fontId="7" fillId="16" borderId="1" xfId="0" applyFont="1" applyFill="1" applyBorder="1" applyAlignment="1">
      <alignment horizontal="right" vertical="top" wrapText="1"/>
    </xf>
    <xf numFmtId="0" fontId="7" fillId="14" borderId="1" xfId="0" applyFont="1" applyFill="1" applyBorder="1" applyAlignment="1">
      <alignment horizontal="left" vertical="top" wrapText="1"/>
    </xf>
    <xf numFmtId="0" fontId="7" fillId="15" borderId="1" xfId="0" applyFont="1" applyFill="1" applyBorder="1" applyAlignment="1">
      <alignment horizontal="center" vertical="top" wrapText="1"/>
    </xf>
    <xf numFmtId="4" fontId="7" fillId="17" borderId="1" xfId="0" applyNumberFormat="1" applyFont="1" applyFill="1" applyBorder="1" applyAlignment="1">
      <alignment horizontal="right" vertical="top" wrapText="1"/>
    </xf>
    <xf numFmtId="164" fontId="7" fillId="18" borderId="27" xfId="0" applyNumberFormat="1" applyFont="1" applyFill="1" applyBorder="1" applyAlignment="1">
      <alignment horizontal="right" vertical="top" wrapText="1"/>
    </xf>
    <xf numFmtId="0" fontId="7" fillId="18" borderId="26" xfId="0" applyFont="1" applyFill="1" applyBorder="1" applyAlignment="1">
      <alignment horizontal="left" vertical="top" wrapText="1"/>
    </xf>
    <xf numFmtId="0" fontId="7" fillId="20" borderId="7" xfId="0" applyFont="1" applyFill="1" applyBorder="1" applyAlignment="1">
      <alignment horizontal="center" vertical="top" wrapText="1"/>
    </xf>
    <xf numFmtId="0" fontId="7" fillId="20" borderId="0" xfId="0" applyFont="1" applyFill="1" applyBorder="1" applyAlignment="1">
      <alignment horizontal="center" vertical="top" wrapText="1"/>
    </xf>
    <xf numFmtId="0" fontId="7" fillId="20" borderId="8" xfId="0" applyFont="1" applyFill="1" applyBorder="1" applyAlignment="1">
      <alignment horizontal="center" vertical="top" wrapText="1"/>
    </xf>
    <xf numFmtId="0" fontId="0" fillId="0" borderId="0" xfId="0" applyBorder="1"/>
    <xf numFmtId="44" fontId="15" fillId="20" borderId="8" xfId="1" applyFont="1" applyFill="1" applyBorder="1" applyAlignment="1">
      <alignment horizontal="center" vertical="top" wrapText="1"/>
    </xf>
    <xf numFmtId="0" fontId="6" fillId="19" borderId="7" xfId="0" applyFont="1" applyFill="1" applyBorder="1" applyAlignment="1">
      <alignment horizontal="center" vertical="top" wrapText="1"/>
    </xf>
    <xf numFmtId="0" fontId="6" fillId="19" borderId="0" xfId="0" applyFont="1" applyFill="1" applyBorder="1" applyAlignment="1">
      <alignment horizontal="center" vertical="top" wrapText="1"/>
    </xf>
    <xf numFmtId="0" fontId="6" fillId="19" borderId="8" xfId="0" applyFont="1" applyFill="1" applyBorder="1" applyAlignment="1">
      <alignment horizontal="center" vertical="top" wrapText="1"/>
    </xf>
    <xf numFmtId="0" fontId="7" fillId="20" borderId="4" xfId="0" applyFont="1" applyFill="1" applyBorder="1" applyAlignment="1">
      <alignment horizontal="center" vertical="top" wrapText="1"/>
    </xf>
    <xf numFmtId="0" fontId="7" fillId="20" borderId="2" xfId="0" applyFont="1" applyFill="1" applyBorder="1" applyAlignment="1">
      <alignment horizontal="center" vertical="top" wrapText="1"/>
    </xf>
    <xf numFmtId="0" fontId="7" fillId="20" borderId="9" xfId="0" applyFont="1" applyFill="1" applyBorder="1" applyAlignment="1">
      <alignment horizontal="center" vertical="top" wrapText="1"/>
    </xf>
    <xf numFmtId="0" fontId="14" fillId="20" borderId="5" xfId="2" applyFont="1" applyFill="1" applyBorder="1" applyAlignment="1">
      <alignment horizontal="center" vertical="center" wrapText="1"/>
    </xf>
    <xf numFmtId="0" fontId="14" fillId="20" borderId="3" xfId="2" applyFont="1" applyFill="1" applyBorder="1" applyAlignment="1">
      <alignment horizontal="center" vertical="center" wrapText="1"/>
    </xf>
    <xf numFmtId="0" fontId="14" fillId="20" borderId="7" xfId="2" applyFont="1" applyFill="1" applyBorder="1" applyAlignment="1">
      <alignment horizontal="center" vertical="center" wrapText="1"/>
    </xf>
    <xf numFmtId="0" fontId="14" fillId="20" borderId="0" xfId="2" applyFont="1" applyFill="1" applyBorder="1" applyAlignment="1">
      <alignment horizontal="center" vertical="center" wrapText="1"/>
    </xf>
    <xf numFmtId="0" fontId="14" fillId="20" borderId="4" xfId="2" applyFont="1" applyFill="1" applyBorder="1" applyAlignment="1">
      <alignment horizontal="center" vertical="center" wrapText="1"/>
    </xf>
    <xf numFmtId="0" fontId="14" fillId="20" borderId="2" xfId="2" applyFont="1" applyFill="1" applyBorder="1" applyAlignment="1">
      <alignment horizontal="center" vertical="center" wrapText="1"/>
    </xf>
    <xf numFmtId="0" fontId="12" fillId="21" borderId="0" xfId="2" applyFont="1" applyFill="1" applyBorder="1" applyAlignment="1">
      <alignment horizontal="center" vertical="center" wrapText="1"/>
    </xf>
    <xf numFmtId="0" fontId="12" fillId="21" borderId="8" xfId="2" applyFont="1" applyFill="1" applyBorder="1" applyAlignment="1">
      <alignment horizontal="center" vertical="center" wrapText="1"/>
    </xf>
    <xf numFmtId="0" fontId="14" fillId="22" borderId="10" xfId="108" applyFont="1" applyFill="1" applyBorder="1" applyAlignment="1">
      <alignment horizontal="center" vertical="center" wrapText="1"/>
    </xf>
    <xf numFmtId="0" fontId="14" fillId="22" borderId="11" xfId="108" applyFont="1" applyFill="1" applyBorder="1" applyAlignment="1">
      <alignment horizontal="center" vertical="center" wrapText="1"/>
    </xf>
    <xf numFmtId="0" fontId="14" fillId="22" borderId="12" xfId="108" applyFont="1" applyFill="1" applyBorder="1" applyAlignment="1">
      <alignment horizontal="center" vertical="center" wrapText="1"/>
    </xf>
    <xf numFmtId="0" fontId="6" fillId="20" borderId="0" xfId="0" applyFont="1" applyFill="1" applyBorder="1" applyAlignment="1">
      <alignment horizontal="left" vertical="top" wrapText="1"/>
    </xf>
    <xf numFmtId="0" fontId="6" fillId="20" borderId="0" xfId="0" applyFont="1" applyFill="1" applyBorder="1" applyAlignment="1">
      <alignment horizontal="right" vertical="top" wrapText="1"/>
    </xf>
  </cellXfs>
  <cellStyles count="113">
    <cellStyle name="20% - Ênfase1 2" xfId="62"/>
    <cellStyle name="20% - Ênfase1 3" xfId="14"/>
    <cellStyle name="20% - Ênfase2 2" xfId="63"/>
    <cellStyle name="20% - Ênfase2 3" xfId="15"/>
    <cellStyle name="20% - Ênfase3 2" xfId="64"/>
    <cellStyle name="20% - Ênfase3 3" xfId="16"/>
    <cellStyle name="20% - Ênfase4 2" xfId="65"/>
    <cellStyle name="20% - Ênfase4 3" xfId="17"/>
    <cellStyle name="20% - Ênfase5 2" xfId="66"/>
    <cellStyle name="20% - Ênfase5 3" xfId="18"/>
    <cellStyle name="20% - Ênfase6 2" xfId="67"/>
    <cellStyle name="20% - Ênfase6 3" xfId="19"/>
    <cellStyle name="40% - Ênfase1 2" xfId="68"/>
    <cellStyle name="40% - Ênfase1 3" xfId="20"/>
    <cellStyle name="40% - Ênfase2 2" xfId="69"/>
    <cellStyle name="40% - Ênfase2 3" xfId="21"/>
    <cellStyle name="40% - Ênfase3 2" xfId="70"/>
    <cellStyle name="40% - Ênfase3 3" xfId="22"/>
    <cellStyle name="40% - Ênfase4 2" xfId="71"/>
    <cellStyle name="40% - Ênfase4 3" xfId="23"/>
    <cellStyle name="40% - Ênfase5 2" xfId="72"/>
    <cellStyle name="40% - Ênfase5 3" xfId="24"/>
    <cellStyle name="40% - Ênfase6 2" xfId="73"/>
    <cellStyle name="40% - Ênfase6 3" xfId="25"/>
    <cellStyle name="60% - Ênfase1 2" xfId="74"/>
    <cellStyle name="60% - Ênfase1 3" xfId="26"/>
    <cellStyle name="60% - Ênfase2 2" xfId="75"/>
    <cellStyle name="60% - Ênfase2 3" xfId="27"/>
    <cellStyle name="60% - Ênfase3 2" xfId="76"/>
    <cellStyle name="60% - Ênfase3 3" xfId="28"/>
    <cellStyle name="60% - Ênfase4 2" xfId="77"/>
    <cellStyle name="60% - Ênfase4 3" xfId="29"/>
    <cellStyle name="60% - Ênfase5 2" xfId="78"/>
    <cellStyle name="60% - Ênfase5 3" xfId="30"/>
    <cellStyle name="60% - Ênfase6 2" xfId="79"/>
    <cellStyle name="60% - Ênfase6 3" xfId="31"/>
    <cellStyle name="Bom 2" xfId="80"/>
    <cellStyle name="Bom 3" xfId="32"/>
    <cellStyle name="Cálculo 2" xfId="81"/>
    <cellStyle name="Cálculo 3" xfId="33"/>
    <cellStyle name="Célula de Verificação 2" xfId="82"/>
    <cellStyle name="Célula de Verificação 3" xfId="34"/>
    <cellStyle name="Célula Vinculada 2" xfId="83"/>
    <cellStyle name="Célula Vinculada 3" xfId="35"/>
    <cellStyle name="Ênfase1 2" xfId="84"/>
    <cellStyle name="Ênfase1 3" xfId="36"/>
    <cellStyle name="Ênfase2 2" xfId="85"/>
    <cellStyle name="Ênfase2 3" xfId="37"/>
    <cellStyle name="Ênfase3 2" xfId="86"/>
    <cellStyle name="Ênfase3 3" xfId="38"/>
    <cellStyle name="Ênfase4 2" xfId="87"/>
    <cellStyle name="Ênfase4 3" xfId="39"/>
    <cellStyle name="Ênfase5 2" xfId="88"/>
    <cellStyle name="Ênfase5 3" xfId="40"/>
    <cellStyle name="Ênfase6 2" xfId="89"/>
    <cellStyle name="Ênfase6 3" xfId="41"/>
    <cellStyle name="Entrada 2" xfId="90"/>
    <cellStyle name="Entrada 3" xfId="42"/>
    <cellStyle name="Hiperlink 2" xfId="112"/>
    <cellStyle name="Moeda" xfId="1" builtinId="4"/>
    <cellStyle name="Moeda 2" xfId="9"/>
    <cellStyle name="Moeda 2 2" xfId="91"/>
    <cellStyle name="Moeda 3" xfId="104"/>
    <cellStyle name="Moeda 4" xfId="43"/>
    <cellStyle name="Moeda 5" xfId="13"/>
    <cellStyle name="Normal" xfId="0" builtinId="0"/>
    <cellStyle name="Normal 10" xfId="110"/>
    <cellStyle name="Normal 11" xfId="111"/>
    <cellStyle name="Normal 2" xfId="5"/>
    <cellStyle name="Normal 2 2" xfId="6"/>
    <cellStyle name="Normal 2 2 2" xfId="12"/>
    <cellStyle name="Normal 2 3" xfId="11"/>
    <cellStyle name="Normal 2 4" xfId="44"/>
    <cellStyle name="Normal 3" xfId="8"/>
    <cellStyle name="Normal 3 2" xfId="45"/>
    <cellStyle name="Normal 4" xfId="4"/>
    <cellStyle name="Normal 5" xfId="60"/>
    <cellStyle name="Normal 6" xfId="103"/>
    <cellStyle name="Normal 7" xfId="2"/>
    <cellStyle name="Normal 8" xfId="108"/>
    <cellStyle name="Normal 9" xfId="109"/>
    <cellStyle name="Nota 2" xfId="92"/>
    <cellStyle name="Nota 3" xfId="46"/>
    <cellStyle name="Porcentagem 2" xfId="10"/>
    <cellStyle name="Porcentagem 2 2" xfId="48"/>
    <cellStyle name="Porcentagem 3" xfId="93"/>
    <cellStyle name="Porcentagem 4" xfId="61"/>
    <cellStyle name="Porcentagem 5" xfId="106"/>
    <cellStyle name="Porcentagem 6" xfId="47"/>
    <cellStyle name="Porcentagem 7" xfId="3"/>
    <cellStyle name="Saída 2" xfId="94"/>
    <cellStyle name="Saída 3" xfId="49"/>
    <cellStyle name="Texto de Aviso 2" xfId="95"/>
    <cellStyle name="Texto de Aviso 3" xfId="50"/>
    <cellStyle name="Texto Explicativo 2" xfId="96"/>
    <cellStyle name="Texto Explicativo 3" xfId="51"/>
    <cellStyle name="Título 1 2" xfId="97"/>
    <cellStyle name="Título 1 3" xfId="52"/>
    <cellStyle name="Título 2 2" xfId="98"/>
    <cellStyle name="Título 2 3" xfId="53"/>
    <cellStyle name="Título 3 2" xfId="99"/>
    <cellStyle name="Título 3 3" xfId="54"/>
    <cellStyle name="Título 4 2" xfId="100"/>
    <cellStyle name="Título 4 3" xfId="55"/>
    <cellStyle name="Título 5" xfId="56"/>
    <cellStyle name="Total 2" xfId="101"/>
    <cellStyle name="Total 3" xfId="57"/>
    <cellStyle name="Vírgula 2" xfId="7"/>
    <cellStyle name="Vírgula 2 2" xfId="59"/>
    <cellStyle name="Vírgula 3" xfId="102"/>
    <cellStyle name="Vírgula 4" xfId="105"/>
    <cellStyle name="Vírgula 5" xfId="58"/>
    <cellStyle name="Vírgula 6" xfId="1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269508</xdr:colOff>
      <xdr:row>0</xdr:row>
      <xdr:rowOff>38903</xdr:rowOff>
    </xdr:from>
    <xdr:to>
      <xdr:col>1</xdr:col>
      <xdr:colOff>505327</xdr:colOff>
      <xdr:row>3</xdr:row>
      <xdr:rowOff>176464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21B1C41-0D62-41FB-AA55-76AE030E4E11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2421"/>
        <a:stretch/>
      </xdr:blipFill>
      <xdr:spPr>
        <a:xfrm>
          <a:off x="269508" y="38903"/>
          <a:ext cx="765208" cy="6749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7"/>
  <sheetViews>
    <sheetView tabSelected="1" view="pageBreakPreview" topLeftCell="D310" zoomScale="95" zoomScaleNormal="100" zoomScaleSheetLayoutView="95" workbookViewId="0">
      <selection activeCell="D330" sqref="D330"/>
    </sheetView>
  </sheetViews>
  <sheetFormatPr defaultRowHeight="13.8" x14ac:dyDescent="0.25"/>
  <cols>
    <col min="1" max="1" width="6.8984375" style="48" bestFit="1" customWidth="1"/>
    <col min="2" max="2" width="10" style="48" customWidth="1"/>
    <col min="3" max="3" width="6.3984375" style="48" bestFit="1" customWidth="1"/>
    <col min="4" max="4" width="60" style="48" bestFit="1" customWidth="1"/>
    <col min="5" max="5" width="8" style="48" bestFit="1" customWidth="1"/>
    <col min="6" max="6" width="10.69921875" style="48" customWidth="1"/>
    <col min="7" max="9" width="13" style="48" bestFit="1" customWidth="1"/>
    <col min="10" max="10" width="14.296875" style="48" bestFit="1" customWidth="1"/>
    <col min="11" max="16384" width="8.796875" style="1"/>
  </cols>
  <sheetData>
    <row r="1" spans="1:10" ht="14.4" customHeight="1" x14ac:dyDescent="0.25">
      <c r="A1" s="29"/>
      <c r="B1" s="30"/>
      <c r="C1" s="73" t="s">
        <v>794</v>
      </c>
      <c r="D1" s="74"/>
      <c r="E1" s="74"/>
      <c r="F1" s="31"/>
      <c r="G1" s="32"/>
      <c r="H1" s="32"/>
      <c r="I1" s="32"/>
      <c r="J1" s="33"/>
    </row>
    <row r="2" spans="1:10" ht="13.8" customHeight="1" x14ac:dyDescent="0.25">
      <c r="A2" s="14"/>
      <c r="B2" s="13"/>
      <c r="C2" s="75"/>
      <c r="D2" s="76"/>
      <c r="E2" s="76"/>
      <c r="F2" s="19" t="s">
        <v>0</v>
      </c>
      <c r="G2" s="79" t="s">
        <v>433</v>
      </c>
      <c r="H2" s="79"/>
      <c r="I2" s="79"/>
      <c r="J2" s="80"/>
    </row>
    <row r="3" spans="1:10" ht="13.8" customHeight="1" x14ac:dyDescent="0.25">
      <c r="A3" s="15"/>
      <c r="B3" s="11"/>
      <c r="C3" s="75"/>
      <c r="D3" s="76"/>
      <c r="E3" s="76"/>
      <c r="F3" s="19" t="s">
        <v>1</v>
      </c>
      <c r="G3" s="21">
        <v>0.20580000000000001</v>
      </c>
      <c r="H3" s="20"/>
      <c r="I3" s="20"/>
      <c r="J3" s="22"/>
    </row>
    <row r="4" spans="1:10" ht="15.6" x14ac:dyDescent="0.25">
      <c r="A4" s="16"/>
      <c r="B4" s="12"/>
      <c r="C4" s="77"/>
      <c r="D4" s="78"/>
      <c r="E4" s="78"/>
      <c r="F4" s="18"/>
      <c r="G4" s="9"/>
      <c r="H4" s="9"/>
      <c r="I4" s="8"/>
      <c r="J4" s="10"/>
    </row>
    <row r="5" spans="1:10" ht="13.8" customHeight="1" x14ac:dyDescent="0.25">
      <c r="A5" s="81" t="s">
        <v>434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30" customHeight="1" x14ac:dyDescent="0.25">
      <c r="A6" s="49" t="s">
        <v>2</v>
      </c>
      <c r="B6" s="17" t="s">
        <v>3</v>
      </c>
      <c r="C6" s="34" t="s">
        <v>4</v>
      </c>
      <c r="D6" s="34" t="s">
        <v>5</v>
      </c>
      <c r="E6" s="35" t="s">
        <v>6</v>
      </c>
      <c r="F6" s="17" t="s">
        <v>482</v>
      </c>
      <c r="G6" s="17" t="s">
        <v>7</v>
      </c>
      <c r="H6" s="17" t="s">
        <v>8</v>
      </c>
      <c r="I6" s="17" t="s">
        <v>481</v>
      </c>
      <c r="J6" s="50" t="s">
        <v>9</v>
      </c>
    </row>
    <row r="7" spans="1:10" ht="24" customHeight="1" x14ac:dyDescent="0.25">
      <c r="A7" s="51" t="s">
        <v>10</v>
      </c>
      <c r="B7" s="28"/>
      <c r="C7" s="28"/>
      <c r="D7" s="28" t="s">
        <v>11</v>
      </c>
      <c r="E7" s="28"/>
      <c r="F7" s="36"/>
      <c r="G7" s="28"/>
      <c r="H7" s="28"/>
      <c r="I7" s="45">
        <f>SUM(I8:I8)</f>
        <v>2253.2061120000003</v>
      </c>
      <c r="J7" s="52">
        <f t="shared" ref="J7:J70" si="0">I7/$J$345</f>
        <v>1.339170397363099E-3</v>
      </c>
    </row>
    <row r="8" spans="1:10" ht="26.4" x14ac:dyDescent="0.25">
      <c r="A8" s="53" t="s">
        <v>483</v>
      </c>
      <c r="B8" s="5">
        <v>103689</v>
      </c>
      <c r="C8" s="4" t="s">
        <v>12</v>
      </c>
      <c r="D8" s="4" t="s">
        <v>432</v>
      </c>
      <c r="E8" s="39" t="s">
        <v>444</v>
      </c>
      <c r="F8" s="25">
        <v>4</v>
      </c>
      <c r="G8" s="6">
        <v>467.16</v>
      </c>
      <c r="H8" s="27">
        <f>G8*(1+$G$3)</f>
        <v>563.30152800000008</v>
      </c>
      <c r="I8" s="27">
        <f>F8*H8</f>
        <v>2253.2061120000003</v>
      </c>
      <c r="J8" s="54">
        <f t="shared" si="0"/>
        <v>1.339170397363099E-3</v>
      </c>
    </row>
    <row r="9" spans="1:10" ht="24" customHeight="1" x14ac:dyDescent="0.25">
      <c r="A9" s="51" t="s">
        <v>14</v>
      </c>
      <c r="B9" s="28"/>
      <c r="C9" s="28"/>
      <c r="D9" s="28" t="s">
        <v>15</v>
      </c>
      <c r="E9" s="28"/>
      <c r="F9" s="24"/>
      <c r="G9" s="28"/>
      <c r="H9" s="28"/>
      <c r="I9" s="45">
        <f>SUM(I10:I15)</f>
        <v>53010.108913660399</v>
      </c>
      <c r="J9" s="52">
        <f t="shared" si="0"/>
        <v>3.1506025232265901E-2</v>
      </c>
    </row>
    <row r="10" spans="1:10" ht="26.4" x14ac:dyDescent="0.25">
      <c r="A10" s="53" t="s">
        <v>484</v>
      </c>
      <c r="B10" s="37" t="s">
        <v>16</v>
      </c>
      <c r="C10" s="38" t="s">
        <v>12</v>
      </c>
      <c r="D10" s="38" t="s">
        <v>17</v>
      </c>
      <c r="E10" s="39" t="s">
        <v>444</v>
      </c>
      <c r="F10" s="25">
        <v>10</v>
      </c>
      <c r="G10" s="6">
        <v>1005.81</v>
      </c>
      <c r="H10" s="27">
        <f t="shared" ref="H10:H15" si="1">G10*(1+$G$3)</f>
        <v>1212.8056979999999</v>
      </c>
      <c r="I10" s="27">
        <f t="shared" ref="I10:I15" si="2">F10*H10</f>
        <v>12128.056979999999</v>
      </c>
      <c r="J10" s="54">
        <f t="shared" si="0"/>
        <v>7.2081887221282772E-3</v>
      </c>
    </row>
    <row r="11" spans="1:10" ht="39" customHeight="1" x14ac:dyDescent="0.25">
      <c r="A11" s="53" t="s">
        <v>485</v>
      </c>
      <c r="B11" s="37" t="s">
        <v>18</v>
      </c>
      <c r="C11" s="38" t="s">
        <v>12</v>
      </c>
      <c r="D11" s="38" t="s">
        <v>19</v>
      </c>
      <c r="E11" s="39" t="s">
        <v>444</v>
      </c>
      <c r="F11" s="25">
        <v>5</v>
      </c>
      <c r="G11" s="6">
        <v>1092.1300000000001</v>
      </c>
      <c r="H11" s="27">
        <f t="shared" si="1"/>
        <v>1316.8903540000001</v>
      </c>
      <c r="I11" s="27">
        <f t="shared" si="2"/>
        <v>6584.4517700000006</v>
      </c>
      <c r="J11" s="54">
        <f t="shared" si="0"/>
        <v>3.9134027048338934E-3</v>
      </c>
    </row>
    <row r="12" spans="1:10" ht="39" customHeight="1" x14ac:dyDescent="0.25">
      <c r="A12" s="53" t="s">
        <v>486</v>
      </c>
      <c r="B12" s="37" t="s">
        <v>20</v>
      </c>
      <c r="C12" s="38" t="s">
        <v>12</v>
      </c>
      <c r="D12" s="38" t="s">
        <v>21</v>
      </c>
      <c r="E12" s="39" t="s">
        <v>444</v>
      </c>
      <c r="F12" s="25">
        <v>10</v>
      </c>
      <c r="G12" s="6">
        <v>651.42999999999995</v>
      </c>
      <c r="H12" s="27">
        <f t="shared" si="1"/>
        <v>785.49429399999997</v>
      </c>
      <c r="I12" s="27">
        <f t="shared" si="2"/>
        <v>7854.9429399999999</v>
      </c>
      <c r="J12" s="54">
        <f t="shared" si="0"/>
        <v>4.668506357319995E-3</v>
      </c>
    </row>
    <row r="13" spans="1:10" ht="39" customHeight="1" x14ac:dyDescent="0.25">
      <c r="A13" s="53" t="s">
        <v>487</v>
      </c>
      <c r="B13" s="37" t="s">
        <v>22</v>
      </c>
      <c r="C13" s="38" t="s">
        <v>12</v>
      </c>
      <c r="D13" s="38" t="s">
        <v>23</v>
      </c>
      <c r="E13" s="39" t="s">
        <v>444</v>
      </c>
      <c r="F13" s="25">
        <v>10</v>
      </c>
      <c r="G13" s="6">
        <v>1011.08</v>
      </c>
      <c r="H13" s="27">
        <f t="shared" si="1"/>
        <v>1219.1602640000001</v>
      </c>
      <c r="I13" s="27">
        <f t="shared" si="2"/>
        <v>12191.602640000001</v>
      </c>
      <c r="J13" s="54">
        <f t="shared" si="0"/>
        <v>7.2459564462169388E-3</v>
      </c>
    </row>
    <row r="14" spans="1:10" s="26" customFormat="1" x14ac:dyDescent="0.25">
      <c r="A14" s="53" t="s">
        <v>488</v>
      </c>
      <c r="B14" s="37" t="s">
        <v>24</v>
      </c>
      <c r="C14" s="38" t="s">
        <v>12</v>
      </c>
      <c r="D14" s="38" t="s">
        <v>25</v>
      </c>
      <c r="E14" s="39" t="s">
        <v>444</v>
      </c>
      <c r="F14" s="25">
        <v>34</v>
      </c>
      <c r="G14" s="6">
        <v>94.786906999999999</v>
      </c>
      <c r="H14" s="27">
        <f t="shared" ref="H14" si="3">G14*(1+$G$3)</f>
        <v>114.2940524606</v>
      </c>
      <c r="I14" s="27">
        <f t="shared" ref="I14" si="4">F14*H14</f>
        <v>3885.9977836603998</v>
      </c>
      <c r="J14" s="54">
        <f t="shared" si="0"/>
        <v>2.3096037101893942E-3</v>
      </c>
    </row>
    <row r="15" spans="1:10" s="23" customFormat="1" ht="52.8" x14ac:dyDescent="0.25">
      <c r="A15" s="53" t="s">
        <v>489</v>
      </c>
      <c r="B15" s="37">
        <v>97031</v>
      </c>
      <c r="C15" s="38" t="s">
        <v>12</v>
      </c>
      <c r="D15" s="38" t="s">
        <v>460</v>
      </c>
      <c r="E15" s="39" t="s">
        <v>13</v>
      </c>
      <c r="F15" s="25">
        <v>50</v>
      </c>
      <c r="G15" s="6">
        <v>171.92</v>
      </c>
      <c r="H15" s="27">
        <f t="shared" si="1"/>
        <v>207.30113599999999</v>
      </c>
      <c r="I15" s="27">
        <f t="shared" si="2"/>
        <v>10365.056799999998</v>
      </c>
      <c r="J15" s="54">
        <f t="shared" si="0"/>
        <v>6.1603672915774019E-3</v>
      </c>
    </row>
    <row r="16" spans="1:10" ht="24" customHeight="1" x14ac:dyDescent="0.25">
      <c r="A16" s="51" t="s">
        <v>26</v>
      </c>
      <c r="B16" s="28"/>
      <c r="C16" s="28"/>
      <c r="D16" s="28" t="s">
        <v>27</v>
      </c>
      <c r="E16" s="28"/>
      <c r="F16" s="24"/>
      <c r="G16" s="28"/>
      <c r="H16" s="28"/>
      <c r="I16" s="45">
        <f>SUM(I17:I26)</f>
        <v>13526.450129339999</v>
      </c>
      <c r="J16" s="52">
        <f t="shared" si="0"/>
        <v>8.0393096300194963E-3</v>
      </c>
    </row>
    <row r="17" spans="1:10" ht="39" customHeight="1" x14ac:dyDescent="0.25">
      <c r="A17" s="53" t="s">
        <v>490</v>
      </c>
      <c r="B17" s="37" t="s">
        <v>28</v>
      </c>
      <c r="C17" s="38" t="s">
        <v>12</v>
      </c>
      <c r="D17" s="38" t="s">
        <v>29</v>
      </c>
      <c r="E17" s="39" t="s">
        <v>444</v>
      </c>
      <c r="F17" s="25">
        <v>87.5</v>
      </c>
      <c r="G17" s="6">
        <v>4.21</v>
      </c>
      <c r="H17" s="27">
        <f t="shared" ref="H17:H22" si="5">G17*(1+$G$3)</f>
        <v>5.0764180000000003</v>
      </c>
      <c r="I17" s="27">
        <f t="shared" ref="I17:I22" si="6">F17*H17</f>
        <v>444.186575</v>
      </c>
      <c r="J17" s="54">
        <f t="shared" si="0"/>
        <v>2.6399782468995183E-4</v>
      </c>
    </row>
    <row r="18" spans="1:10" ht="52.05" customHeight="1" x14ac:dyDescent="0.25">
      <c r="A18" s="53" t="s">
        <v>491</v>
      </c>
      <c r="B18" s="37" t="s">
        <v>30</v>
      </c>
      <c r="C18" s="38" t="s">
        <v>12</v>
      </c>
      <c r="D18" s="38" t="s">
        <v>806</v>
      </c>
      <c r="E18" s="39" t="s">
        <v>446</v>
      </c>
      <c r="F18" s="25">
        <v>20</v>
      </c>
      <c r="G18" s="6">
        <v>8.36</v>
      </c>
      <c r="H18" s="27">
        <f t="shared" si="5"/>
        <v>10.080487999999999</v>
      </c>
      <c r="I18" s="27">
        <f t="shared" si="6"/>
        <v>201.60975999999999</v>
      </c>
      <c r="J18" s="54">
        <f t="shared" si="0"/>
        <v>1.1982473373100764E-4</v>
      </c>
    </row>
    <row r="19" spans="1:10" s="2" customFormat="1" ht="25.95" customHeight="1" x14ac:dyDescent="0.25">
      <c r="A19" s="53" t="s">
        <v>492</v>
      </c>
      <c r="B19" s="37" t="s">
        <v>31</v>
      </c>
      <c r="C19" s="38" t="s">
        <v>12</v>
      </c>
      <c r="D19" s="38" t="s">
        <v>32</v>
      </c>
      <c r="E19" s="39" t="s">
        <v>444</v>
      </c>
      <c r="F19" s="25">
        <v>7</v>
      </c>
      <c r="G19" s="27">
        <v>26.49</v>
      </c>
      <c r="H19" s="27">
        <f t="shared" si="5"/>
        <v>31.941641999999998</v>
      </c>
      <c r="I19" s="27">
        <f t="shared" si="6"/>
        <v>223.59149399999998</v>
      </c>
      <c r="J19" s="54">
        <f t="shared" si="0"/>
        <v>1.328893563142389E-4</v>
      </c>
    </row>
    <row r="20" spans="1:10" s="2" customFormat="1" ht="25.95" customHeight="1" x14ac:dyDescent="0.25">
      <c r="A20" s="53" t="s">
        <v>493</v>
      </c>
      <c r="B20" s="37" t="s">
        <v>33</v>
      </c>
      <c r="C20" s="38" t="s">
        <v>12</v>
      </c>
      <c r="D20" s="38" t="s">
        <v>34</v>
      </c>
      <c r="E20" s="39" t="s">
        <v>35</v>
      </c>
      <c r="F20" s="25">
        <v>3</v>
      </c>
      <c r="G20" s="27">
        <v>14.82</v>
      </c>
      <c r="H20" s="27">
        <f t="shared" si="5"/>
        <v>17.869955999999998</v>
      </c>
      <c r="I20" s="27">
        <f t="shared" si="6"/>
        <v>53.609867999999992</v>
      </c>
      <c r="J20" s="54">
        <f t="shared" si="0"/>
        <v>3.1862486014836118E-5</v>
      </c>
    </row>
    <row r="21" spans="1:10" s="2" customFormat="1" ht="25.95" customHeight="1" x14ac:dyDescent="0.25">
      <c r="A21" s="53" t="s">
        <v>494</v>
      </c>
      <c r="B21" s="37" t="s">
        <v>36</v>
      </c>
      <c r="C21" s="38" t="s">
        <v>12</v>
      </c>
      <c r="D21" s="38" t="s">
        <v>37</v>
      </c>
      <c r="E21" s="39" t="s">
        <v>35</v>
      </c>
      <c r="F21" s="25">
        <v>2</v>
      </c>
      <c r="G21" s="27">
        <v>10.81</v>
      </c>
      <c r="H21" s="27">
        <f t="shared" si="5"/>
        <v>13.034698000000001</v>
      </c>
      <c r="I21" s="27">
        <f t="shared" si="6"/>
        <v>26.069396000000001</v>
      </c>
      <c r="J21" s="54">
        <f t="shared" si="0"/>
        <v>1.5494083392729579E-5</v>
      </c>
    </row>
    <row r="22" spans="1:10" s="2" customFormat="1" ht="26.4" x14ac:dyDescent="0.25">
      <c r="A22" s="53" t="s">
        <v>495</v>
      </c>
      <c r="B22" s="37" t="s">
        <v>38</v>
      </c>
      <c r="C22" s="38" t="s">
        <v>12</v>
      </c>
      <c r="D22" s="38" t="s">
        <v>39</v>
      </c>
      <c r="E22" s="39" t="s">
        <v>13</v>
      </c>
      <c r="F22" s="25">
        <v>2</v>
      </c>
      <c r="G22" s="27">
        <v>0.59</v>
      </c>
      <c r="H22" s="27">
        <f t="shared" si="5"/>
        <v>0.711422</v>
      </c>
      <c r="I22" s="27">
        <f t="shared" si="6"/>
        <v>1.422844</v>
      </c>
      <c r="J22" s="54">
        <f t="shared" si="0"/>
        <v>8.4565302513510183E-7</v>
      </c>
    </row>
    <row r="23" spans="1:10" s="23" customFormat="1" ht="25.95" customHeight="1" x14ac:dyDescent="0.25">
      <c r="A23" s="53" t="s">
        <v>496</v>
      </c>
      <c r="B23" s="37">
        <v>104791</v>
      </c>
      <c r="C23" s="38" t="s">
        <v>12</v>
      </c>
      <c r="D23" s="38" t="s">
        <v>467</v>
      </c>
      <c r="E23" s="39" t="s">
        <v>444</v>
      </c>
      <c r="F23" s="25">
        <v>245.48</v>
      </c>
      <c r="G23" s="27">
        <v>6.5</v>
      </c>
      <c r="H23" s="27">
        <f t="shared" ref="H23" si="7">G23*(1+$G$3)</f>
        <v>7.8376999999999999</v>
      </c>
      <c r="I23" s="27">
        <f t="shared" ref="I23" si="8">F23*H23</f>
        <v>1923.9985959999999</v>
      </c>
      <c r="J23" s="54">
        <f t="shared" si="0"/>
        <v>1.1435092203102297E-3</v>
      </c>
    </row>
    <row r="24" spans="1:10" s="23" customFormat="1" ht="25.95" customHeight="1" x14ac:dyDescent="0.25">
      <c r="A24" s="53" t="s">
        <v>497</v>
      </c>
      <c r="B24" s="37">
        <v>97645</v>
      </c>
      <c r="C24" s="38" t="s">
        <v>12</v>
      </c>
      <c r="D24" s="38" t="s">
        <v>437</v>
      </c>
      <c r="E24" s="39" t="s">
        <v>444</v>
      </c>
      <c r="F24" s="25">
        <v>2.56</v>
      </c>
      <c r="G24" s="27">
        <v>28.7</v>
      </c>
      <c r="H24" s="27">
        <f>G24*(1+$G$3)</f>
        <v>34.606459999999998</v>
      </c>
      <c r="I24" s="27">
        <f>F24*H24</f>
        <v>88.5925376</v>
      </c>
      <c r="J24" s="54">
        <f t="shared" si="0"/>
        <v>5.2654083951462882E-5</v>
      </c>
    </row>
    <row r="25" spans="1:10" s="23" customFormat="1" ht="25.95" customHeight="1" x14ac:dyDescent="0.25">
      <c r="A25" s="53" t="s">
        <v>498</v>
      </c>
      <c r="B25" s="37">
        <v>97637</v>
      </c>
      <c r="C25" s="38" t="s">
        <v>12</v>
      </c>
      <c r="D25" s="38" t="s">
        <v>436</v>
      </c>
      <c r="E25" s="39" t="s">
        <v>444</v>
      </c>
      <c r="F25" s="25">
        <v>48.9</v>
      </c>
      <c r="G25" s="27">
        <v>3.21</v>
      </c>
      <c r="H25" s="27">
        <f t="shared" ref="H25" si="9">G25*(1+$G$3)</f>
        <v>3.8706179999999999</v>
      </c>
      <c r="I25" s="27">
        <f t="shared" ref="I25" si="10">F25*H25</f>
        <v>189.2732202</v>
      </c>
      <c r="J25" s="54">
        <f t="shared" si="0"/>
        <v>1.124926353410439E-4</v>
      </c>
    </row>
    <row r="26" spans="1:10" s="23" customFormat="1" ht="26.4" x14ac:dyDescent="0.25">
      <c r="A26" s="53" t="s">
        <v>499</v>
      </c>
      <c r="B26" s="37">
        <v>104790</v>
      </c>
      <c r="C26" s="38" t="s">
        <v>12</v>
      </c>
      <c r="D26" s="38" t="s">
        <v>459</v>
      </c>
      <c r="E26" s="39" t="s">
        <v>444</v>
      </c>
      <c r="F26" s="25">
        <v>76.09</v>
      </c>
      <c r="G26" s="27">
        <v>113.07</v>
      </c>
      <c r="H26" s="27">
        <f>G26*(1+$G$3)</f>
        <v>136.33980599999998</v>
      </c>
      <c r="I26" s="27">
        <f>F26*H26</f>
        <v>10374.095838539999</v>
      </c>
      <c r="J26" s="54">
        <f t="shared" si="0"/>
        <v>6.1657395532488599E-3</v>
      </c>
    </row>
    <row r="27" spans="1:10" ht="24" customHeight="1" x14ac:dyDescent="0.25">
      <c r="A27" s="51">
        <v>4</v>
      </c>
      <c r="B27" s="28"/>
      <c r="C27" s="28"/>
      <c r="D27" s="28" t="s">
        <v>44</v>
      </c>
      <c r="E27" s="28"/>
      <c r="F27" s="24"/>
      <c r="G27" s="28"/>
      <c r="H27" s="28"/>
      <c r="I27" s="45">
        <f>I28+I34+I39</f>
        <v>15486.750866188318</v>
      </c>
      <c r="J27" s="52">
        <f t="shared" si="0"/>
        <v>9.2043946627359072E-3</v>
      </c>
    </row>
    <row r="28" spans="1:10" ht="24" customHeight="1" x14ac:dyDescent="0.25">
      <c r="A28" s="51" t="s">
        <v>500</v>
      </c>
      <c r="B28" s="28"/>
      <c r="C28" s="28"/>
      <c r="D28" s="28" t="s">
        <v>41</v>
      </c>
      <c r="E28" s="28"/>
      <c r="F28" s="24"/>
      <c r="G28" s="28"/>
      <c r="H28" s="28"/>
      <c r="I28" s="45">
        <f>I29+I32</f>
        <v>7969.4386617871196</v>
      </c>
      <c r="J28" s="52">
        <f t="shared" si="0"/>
        <v>4.7365557383444116E-3</v>
      </c>
    </row>
    <row r="29" spans="1:10" s="2" customFormat="1" ht="24" customHeight="1" x14ac:dyDescent="0.25">
      <c r="A29" s="51" t="s">
        <v>501</v>
      </c>
      <c r="B29" s="28"/>
      <c r="C29" s="28"/>
      <c r="D29" s="28" t="s">
        <v>45</v>
      </c>
      <c r="E29" s="28"/>
      <c r="F29" s="24"/>
      <c r="G29" s="28"/>
      <c r="H29" s="28"/>
      <c r="I29" s="45">
        <f>SUM(I30:I31)</f>
        <v>2720.6031311999996</v>
      </c>
      <c r="J29" s="52">
        <f t="shared" si="0"/>
        <v>1.6169631161893432E-3</v>
      </c>
    </row>
    <row r="30" spans="1:10" s="2" customFormat="1" ht="52.05" customHeight="1" x14ac:dyDescent="0.25">
      <c r="A30" s="53" t="s">
        <v>502</v>
      </c>
      <c r="B30" s="37" t="s">
        <v>46</v>
      </c>
      <c r="C30" s="38" t="s">
        <v>12</v>
      </c>
      <c r="D30" s="38" t="s">
        <v>47</v>
      </c>
      <c r="E30" s="39" t="s">
        <v>444</v>
      </c>
      <c r="F30" s="25">
        <v>5.6</v>
      </c>
      <c r="G30" s="27">
        <v>168.69</v>
      </c>
      <c r="H30" s="27">
        <f>G30*(1+$G$3)</f>
        <v>203.40640199999999</v>
      </c>
      <c r="I30" s="27">
        <f>F30*H30</f>
        <v>1139.0758511999998</v>
      </c>
      <c r="J30" s="54">
        <f t="shared" si="0"/>
        <v>6.7699827909849632E-4</v>
      </c>
    </row>
    <row r="31" spans="1:10" s="23" customFormat="1" ht="26.4" x14ac:dyDescent="0.25">
      <c r="A31" s="53" t="s">
        <v>503</v>
      </c>
      <c r="B31" s="37">
        <v>104766</v>
      </c>
      <c r="C31" s="38" t="s">
        <v>12</v>
      </c>
      <c r="D31" s="38" t="s">
        <v>457</v>
      </c>
      <c r="E31" s="39" t="s">
        <v>13</v>
      </c>
      <c r="F31" s="25">
        <v>60</v>
      </c>
      <c r="G31" s="27">
        <v>21.86</v>
      </c>
      <c r="H31" s="27">
        <f t="shared" ref="H31" si="11">G31*(1+$G$3)</f>
        <v>26.358788000000001</v>
      </c>
      <c r="I31" s="27">
        <f t="shared" ref="I31" si="12">F31*H31</f>
        <v>1581.52728</v>
      </c>
      <c r="J31" s="54">
        <f t="shared" si="0"/>
        <v>9.3996483709084711E-4</v>
      </c>
    </row>
    <row r="32" spans="1:10" ht="24" customHeight="1" x14ac:dyDescent="0.25">
      <c r="A32" s="51" t="s">
        <v>504</v>
      </c>
      <c r="B32" s="28"/>
      <c r="C32" s="28"/>
      <c r="D32" s="28" t="s">
        <v>48</v>
      </c>
      <c r="E32" s="28"/>
      <c r="F32" s="24"/>
      <c r="G32" s="28"/>
      <c r="H32" s="28"/>
      <c r="I32" s="45">
        <f>I33</f>
        <v>5248.83553058712</v>
      </c>
      <c r="J32" s="52">
        <f t="shared" si="0"/>
        <v>3.1195926221550679E-3</v>
      </c>
    </row>
    <row r="33" spans="1:10" ht="25.95" customHeight="1" x14ac:dyDescent="0.25">
      <c r="A33" s="53" t="s">
        <v>793</v>
      </c>
      <c r="B33" s="37" t="s">
        <v>49</v>
      </c>
      <c r="C33" s="38" t="s">
        <v>12</v>
      </c>
      <c r="D33" s="38" t="s">
        <v>50</v>
      </c>
      <c r="E33" s="39" t="s">
        <v>444</v>
      </c>
      <c r="F33" s="25">
        <v>9.82</v>
      </c>
      <c r="G33" s="6">
        <v>443.27801999999997</v>
      </c>
      <c r="H33" s="27">
        <f>G33*(1+$G$3)</f>
        <v>534.50463651600001</v>
      </c>
      <c r="I33" s="27">
        <f>F33*H33</f>
        <v>5248.83553058712</v>
      </c>
      <c r="J33" s="54">
        <f t="shared" si="0"/>
        <v>3.1195926221550679E-3</v>
      </c>
    </row>
    <row r="34" spans="1:10" ht="24" customHeight="1" x14ac:dyDescent="0.25">
      <c r="A34" s="51" t="s">
        <v>505</v>
      </c>
      <c r="B34" s="28"/>
      <c r="C34" s="28"/>
      <c r="D34" s="28" t="s">
        <v>51</v>
      </c>
      <c r="E34" s="28"/>
      <c r="F34" s="24"/>
      <c r="G34" s="28"/>
      <c r="H34" s="28"/>
      <c r="I34" s="45">
        <f>I35+I37</f>
        <v>6748.4360048412</v>
      </c>
      <c r="J34" s="52">
        <f t="shared" si="0"/>
        <v>4.0108650860000124E-3</v>
      </c>
    </row>
    <row r="35" spans="1:10" s="2" customFormat="1" ht="24" customHeight="1" x14ac:dyDescent="0.25">
      <c r="A35" s="51" t="s">
        <v>506</v>
      </c>
      <c r="B35" s="28"/>
      <c r="C35" s="28"/>
      <c r="D35" s="28" t="s">
        <v>45</v>
      </c>
      <c r="E35" s="28"/>
      <c r="F35" s="24"/>
      <c r="G35" s="28"/>
      <c r="H35" s="28"/>
      <c r="I35" s="45">
        <f>SUM(I36:I36)</f>
        <v>1029.2363941199999</v>
      </c>
      <c r="J35" s="52">
        <f t="shared" si="0"/>
        <v>6.1171630218542707E-4</v>
      </c>
    </row>
    <row r="36" spans="1:10" s="2" customFormat="1" ht="52.05" customHeight="1" x14ac:dyDescent="0.25">
      <c r="A36" s="53" t="s">
        <v>507</v>
      </c>
      <c r="B36" s="37" t="s">
        <v>46</v>
      </c>
      <c r="C36" s="38" t="s">
        <v>12</v>
      </c>
      <c r="D36" s="38" t="s">
        <v>47</v>
      </c>
      <c r="E36" s="39" t="s">
        <v>444</v>
      </c>
      <c r="F36" s="25">
        <v>5.0599999999999996</v>
      </c>
      <c r="G36" s="27">
        <v>168.69</v>
      </c>
      <c r="H36" s="27">
        <f>G36*(1+$G$3)</f>
        <v>203.40640199999999</v>
      </c>
      <c r="I36" s="27">
        <f>F36*H36</f>
        <v>1029.2363941199999</v>
      </c>
      <c r="J36" s="54">
        <f t="shared" si="0"/>
        <v>6.1171630218542707E-4</v>
      </c>
    </row>
    <row r="37" spans="1:10" ht="24" customHeight="1" x14ac:dyDescent="0.25">
      <c r="A37" s="51" t="s">
        <v>508</v>
      </c>
      <c r="B37" s="28"/>
      <c r="C37" s="28"/>
      <c r="D37" s="28" t="s">
        <v>48</v>
      </c>
      <c r="E37" s="28"/>
      <c r="F37" s="24"/>
      <c r="G37" s="28"/>
      <c r="H37" s="28"/>
      <c r="I37" s="45">
        <f>I38</f>
        <v>5719.1996107211999</v>
      </c>
      <c r="J37" s="52">
        <f t="shared" si="0"/>
        <v>3.3991487838145851E-3</v>
      </c>
    </row>
    <row r="38" spans="1:10" ht="25.8" customHeight="1" x14ac:dyDescent="0.25">
      <c r="A38" s="53" t="s">
        <v>509</v>
      </c>
      <c r="B38" s="37" t="s">
        <v>49</v>
      </c>
      <c r="C38" s="38" t="s">
        <v>12</v>
      </c>
      <c r="D38" s="38" t="s">
        <v>50</v>
      </c>
      <c r="E38" s="39" t="s">
        <v>444</v>
      </c>
      <c r="F38" s="25">
        <v>10.7</v>
      </c>
      <c r="G38" s="6">
        <v>443.27801999999997</v>
      </c>
      <c r="H38" s="27">
        <f>G38*(1+$G$3)</f>
        <v>534.50463651600001</v>
      </c>
      <c r="I38" s="27">
        <f>F38*H38</f>
        <v>5719.1996107211999</v>
      </c>
      <c r="J38" s="54">
        <f t="shared" si="0"/>
        <v>3.3991487838145851E-3</v>
      </c>
    </row>
    <row r="39" spans="1:10" s="2" customFormat="1" ht="24" customHeight="1" x14ac:dyDescent="0.25">
      <c r="A39" s="51" t="s">
        <v>510</v>
      </c>
      <c r="B39" s="28"/>
      <c r="C39" s="28"/>
      <c r="D39" s="28" t="s">
        <v>52</v>
      </c>
      <c r="E39" s="28"/>
      <c r="F39" s="24"/>
      <c r="G39" s="28"/>
      <c r="H39" s="28"/>
      <c r="I39" s="45">
        <f>I40</f>
        <v>768.87619956000003</v>
      </c>
      <c r="J39" s="52">
        <f t="shared" si="0"/>
        <v>4.5697383839148515E-4</v>
      </c>
    </row>
    <row r="40" spans="1:10" s="2" customFormat="1" ht="24" customHeight="1" x14ac:dyDescent="0.25">
      <c r="A40" s="51" t="s">
        <v>511</v>
      </c>
      <c r="B40" s="28"/>
      <c r="C40" s="28"/>
      <c r="D40" s="28" t="s">
        <v>45</v>
      </c>
      <c r="E40" s="28"/>
      <c r="F40" s="24"/>
      <c r="G40" s="28"/>
      <c r="H40" s="28"/>
      <c r="I40" s="45">
        <f>SUM(I41:I41)</f>
        <v>768.87619956000003</v>
      </c>
      <c r="J40" s="52">
        <f t="shared" si="0"/>
        <v>4.5697383839148515E-4</v>
      </c>
    </row>
    <row r="41" spans="1:10" s="2" customFormat="1" ht="52.05" customHeight="1" x14ac:dyDescent="0.25">
      <c r="A41" s="53" t="s">
        <v>512</v>
      </c>
      <c r="B41" s="37" t="s">
        <v>46</v>
      </c>
      <c r="C41" s="38" t="s">
        <v>12</v>
      </c>
      <c r="D41" s="38" t="s">
        <v>47</v>
      </c>
      <c r="E41" s="39" t="s">
        <v>444</v>
      </c>
      <c r="F41" s="25">
        <v>3.7800000000000002</v>
      </c>
      <c r="G41" s="27">
        <v>168.69</v>
      </c>
      <c r="H41" s="27">
        <f>G41*(1+$G$3)</f>
        <v>203.40640199999999</v>
      </c>
      <c r="I41" s="27">
        <f>F41*H41</f>
        <v>768.87619956000003</v>
      </c>
      <c r="J41" s="54">
        <f t="shared" si="0"/>
        <v>4.5697383839148515E-4</v>
      </c>
    </row>
    <row r="42" spans="1:10" ht="24" customHeight="1" x14ac:dyDescent="0.25">
      <c r="A42" s="51">
        <v>5</v>
      </c>
      <c r="B42" s="28"/>
      <c r="C42" s="28"/>
      <c r="D42" s="28" t="s">
        <v>53</v>
      </c>
      <c r="E42" s="28"/>
      <c r="F42" s="24"/>
      <c r="G42" s="28"/>
      <c r="H42" s="28"/>
      <c r="I42" s="45">
        <f>I43+I62+I71+I82</f>
        <v>96521.044719598736</v>
      </c>
      <c r="J42" s="52">
        <f t="shared" si="0"/>
        <v>5.7366312439261873E-2</v>
      </c>
    </row>
    <row r="43" spans="1:10" ht="24" customHeight="1" x14ac:dyDescent="0.25">
      <c r="A43" s="51" t="s">
        <v>513</v>
      </c>
      <c r="B43" s="28"/>
      <c r="C43" s="28"/>
      <c r="D43" s="28" t="s">
        <v>41</v>
      </c>
      <c r="E43" s="28"/>
      <c r="F43" s="24"/>
      <c r="G43" s="28"/>
      <c r="H43" s="28"/>
      <c r="I43" s="45">
        <f>I44+I57</f>
        <v>39943.709124573201</v>
      </c>
      <c r="J43" s="52">
        <f t="shared" si="0"/>
        <v>2.3740141896309009E-2</v>
      </c>
    </row>
    <row r="44" spans="1:10" ht="24" customHeight="1" x14ac:dyDescent="0.25">
      <c r="A44" s="51" t="s">
        <v>514</v>
      </c>
      <c r="B44" s="28"/>
      <c r="C44" s="28"/>
      <c r="D44" s="28" t="s">
        <v>54</v>
      </c>
      <c r="E44" s="28"/>
      <c r="F44" s="24"/>
      <c r="G44" s="28"/>
      <c r="H44" s="28"/>
      <c r="I44" s="45">
        <f>SUM(I45:I56)</f>
        <v>35427.902512773202</v>
      </c>
      <c r="J44" s="52">
        <f t="shared" si="0"/>
        <v>2.1056217641651602E-2</v>
      </c>
    </row>
    <row r="45" spans="1:10" ht="39" customHeight="1" x14ac:dyDescent="0.25">
      <c r="A45" s="53" t="s">
        <v>533</v>
      </c>
      <c r="B45" s="37" t="s">
        <v>55</v>
      </c>
      <c r="C45" s="38" t="s">
        <v>12</v>
      </c>
      <c r="D45" s="38" t="s">
        <v>56</v>
      </c>
      <c r="E45" s="39" t="s">
        <v>444</v>
      </c>
      <c r="F45" s="25">
        <v>0.66</v>
      </c>
      <c r="G45" s="6">
        <v>986.52081999999996</v>
      </c>
      <c r="H45" s="27">
        <f t="shared" ref="H45:H53" si="13">G45*(1+$G$3)</f>
        <v>1189.546804756</v>
      </c>
      <c r="I45" s="27">
        <f t="shared" ref="I45:I53" si="14">F45*H45</f>
        <v>785.10089113896004</v>
      </c>
      <c r="J45" s="54">
        <f t="shared" si="0"/>
        <v>4.6661682069708683E-4</v>
      </c>
    </row>
    <row r="46" spans="1:10" ht="39" customHeight="1" x14ac:dyDescent="0.25">
      <c r="A46" s="53" t="s">
        <v>534</v>
      </c>
      <c r="B46" s="37" t="s">
        <v>57</v>
      </c>
      <c r="C46" s="38" t="s">
        <v>12</v>
      </c>
      <c r="D46" s="38" t="s">
        <v>58</v>
      </c>
      <c r="E46" s="39" t="s">
        <v>35</v>
      </c>
      <c r="F46" s="25">
        <v>1</v>
      </c>
      <c r="G46" s="6">
        <v>200.25</v>
      </c>
      <c r="H46" s="27">
        <f t="shared" si="13"/>
        <v>241.46144999999999</v>
      </c>
      <c r="I46" s="27">
        <f t="shared" si="14"/>
        <v>241.46144999999999</v>
      </c>
      <c r="J46" s="54">
        <f t="shared" si="0"/>
        <v>1.4351018498585095E-4</v>
      </c>
    </row>
    <row r="47" spans="1:10" ht="26.4" customHeight="1" x14ac:dyDescent="0.25">
      <c r="A47" s="53" t="s">
        <v>535</v>
      </c>
      <c r="B47" s="37">
        <v>90838</v>
      </c>
      <c r="C47" s="38" t="s">
        <v>12</v>
      </c>
      <c r="D47" s="38" t="s">
        <v>60</v>
      </c>
      <c r="E47" s="39" t="s">
        <v>35</v>
      </c>
      <c r="F47" s="25">
        <v>1</v>
      </c>
      <c r="G47" s="6">
        <v>1773.06</v>
      </c>
      <c r="H47" s="27">
        <f t="shared" si="13"/>
        <v>2137.9557479999999</v>
      </c>
      <c r="I47" s="27">
        <f t="shared" si="14"/>
        <v>2137.9557479999999</v>
      </c>
      <c r="J47" s="54">
        <f t="shared" si="0"/>
        <v>1.2706725023271556E-3</v>
      </c>
    </row>
    <row r="48" spans="1:10" ht="25.95" customHeight="1" x14ac:dyDescent="0.25">
      <c r="A48" s="53" t="s">
        <v>536</v>
      </c>
      <c r="B48" s="37" t="s">
        <v>61</v>
      </c>
      <c r="C48" s="38" t="s">
        <v>12</v>
      </c>
      <c r="D48" s="38" t="s">
        <v>62</v>
      </c>
      <c r="E48" s="39" t="s">
        <v>13</v>
      </c>
      <c r="F48" s="25">
        <v>7.2</v>
      </c>
      <c r="G48" s="6">
        <v>22.52</v>
      </c>
      <c r="H48" s="27">
        <f t="shared" si="13"/>
        <v>27.154616000000001</v>
      </c>
      <c r="I48" s="27">
        <f t="shared" si="14"/>
        <v>195.5132352</v>
      </c>
      <c r="J48" s="54">
        <f t="shared" si="0"/>
        <v>1.1620132551483555E-4</v>
      </c>
    </row>
    <row r="49" spans="1:10" ht="52.05" customHeight="1" x14ac:dyDescent="0.25">
      <c r="A49" s="53" t="s">
        <v>537</v>
      </c>
      <c r="B49" s="37" t="s">
        <v>63</v>
      </c>
      <c r="C49" s="38" t="s">
        <v>12</v>
      </c>
      <c r="D49" s="38" t="s">
        <v>64</v>
      </c>
      <c r="E49" s="39" t="s">
        <v>35</v>
      </c>
      <c r="F49" s="25">
        <v>4</v>
      </c>
      <c r="G49" s="6">
        <v>714.91</v>
      </c>
      <c r="H49" s="27">
        <f t="shared" si="13"/>
        <v>862.03847799999994</v>
      </c>
      <c r="I49" s="27">
        <f t="shared" si="14"/>
        <v>3448.1539119999998</v>
      </c>
      <c r="J49" s="54">
        <f t="shared" si="0"/>
        <v>2.049375607455375E-3</v>
      </c>
    </row>
    <row r="50" spans="1:10" ht="64.95" customHeight="1" x14ac:dyDescent="0.25">
      <c r="A50" s="53" t="s">
        <v>538</v>
      </c>
      <c r="B50" s="37" t="s">
        <v>65</v>
      </c>
      <c r="C50" s="38" t="s">
        <v>12</v>
      </c>
      <c r="D50" s="38" t="s">
        <v>66</v>
      </c>
      <c r="E50" s="39" t="s">
        <v>35</v>
      </c>
      <c r="F50" s="25">
        <v>5</v>
      </c>
      <c r="G50" s="6">
        <v>801.79469999999992</v>
      </c>
      <c r="H50" s="27">
        <f t="shared" si="13"/>
        <v>966.80404925999994</v>
      </c>
      <c r="I50" s="27">
        <f t="shared" si="14"/>
        <v>4834.0202462999996</v>
      </c>
      <c r="J50" s="54">
        <f t="shared" si="0"/>
        <v>2.8730513287808955E-3</v>
      </c>
    </row>
    <row r="51" spans="1:10" ht="39" customHeight="1" x14ac:dyDescent="0.25">
      <c r="A51" s="53" t="s">
        <v>539</v>
      </c>
      <c r="B51" s="37" t="s">
        <v>67</v>
      </c>
      <c r="C51" s="38" t="s">
        <v>12</v>
      </c>
      <c r="D51" s="38" t="s">
        <v>68</v>
      </c>
      <c r="E51" s="39" t="s">
        <v>444</v>
      </c>
      <c r="F51" s="25">
        <v>5.92</v>
      </c>
      <c r="G51" s="6">
        <v>769.50331499999993</v>
      </c>
      <c r="H51" s="27">
        <f t="shared" si="13"/>
        <v>927.86709722699993</v>
      </c>
      <c r="I51" s="27">
        <f t="shared" si="14"/>
        <v>5492.9732155838392</v>
      </c>
      <c r="J51" s="54">
        <f t="shared" si="0"/>
        <v>3.2646934005024874E-3</v>
      </c>
    </row>
    <row r="52" spans="1:10" s="2" customFormat="1" ht="39" customHeight="1" x14ac:dyDescent="0.25">
      <c r="A52" s="53" t="s">
        <v>540</v>
      </c>
      <c r="B52" s="37" t="s">
        <v>69</v>
      </c>
      <c r="C52" s="38" t="s">
        <v>12</v>
      </c>
      <c r="D52" s="38" t="s">
        <v>70</v>
      </c>
      <c r="E52" s="39" t="s">
        <v>35</v>
      </c>
      <c r="F52" s="25">
        <v>3</v>
      </c>
      <c r="G52" s="6">
        <v>97.974000000000004</v>
      </c>
      <c r="H52" s="27">
        <f t="shared" si="13"/>
        <v>118.13704920000001</v>
      </c>
      <c r="I52" s="27">
        <f t="shared" si="14"/>
        <v>354.41114760000005</v>
      </c>
      <c r="J52" s="54">
        <f t="shared" si="0"/>
        <v>2.1064070207945716E-4</v>
      </c>
    </row>
    <row r="53" spans="1:10" ht="39" customHeight="1" x14ac:dyDescent="0.25">
      <c r="A53" s="53" t="s">
        <v>541</v>
      </c>
      <c r="B53" s="37" t="s">
        <v>71</v>
      </c>
      <c r="C53" s="38" t="s">
        <v>40</v>
      </c>
      <c r="D53" s="38" t="s">
        <v>72</v>
      </c>
      <c r="E53" s="39" t="s">
        <v>444</v>
      </c>
      <c r="F53" s="25">
        <v>5.76</v>
      </c>
      <c r="G53" s="6">
        <v>1113.6213</v>
      </c>
      <c r="H53" s="27">
        <f t="shared" si="13"/>
        <v>1342.8045635400001</v>
      </c>
      <c r="I53" s="27">
        <f t="shared" si="14"/>
        <v>7734.5542859904008</v>
      </c>
      <c r="J53" s="54">
        <f t="shared" si="0"/>
        <v>4.5969545712807938E-3</v>
      </c>
    </row>
    <row r="54" spans="1:10" ht="25.95" customHeight="1" x14ac:dyDescent="0.25">
      <c r="A54" s="55" t="s">
        <v>515</v>
      </c>
      <c r="B54" s="56" t="s">
        <v>73</v>
      </c>
      <c r="C54" s="57" t="s">
        <v>40</v>
      </c>
      <c r="D54" s="57" t="s">
        <v>74</v>
      </c>
      <c r="E54" s="58" t="s">
        <v>35</v>
      </c>
      <c r="F54" s="40">
        <v>1</v>
      </c>
      <c r="G54" s="7">
        <v>6720.02</v>
      </c>
      <c r="H54" s="59">
        <f>G54*(1+$G$3)</f>
        <v>8103.0001160000002</v>
      </c>
      <c r="I54" s="59">
        <f>F54*H54</f>
        <v>8103.0001160000002</v>
      </c>
      <c r="J54" s="60">
        <f t="shared" si="0"/>
        <v>4.8159366457359212E-3</v>
      </c>
    </row>
    <row r="55" spans="1:10" ht="25.95" customHeight="1" x14ac:dyDescent="0.25">
      <c r="A55" s="55" t="s">
        <v>516</v>
      </c>
      <c r="B55" s="56" t="s">
        <v>75</v>
      </c>
      <c r="C55" s="57" t="s">
        <v>40</v>
      </c>
      <c r="D55" s="57" t="s">
        <v>76</v>
      </c>
      <c r="E55" s="58" t="s">
        <v>444</v>
      </c>
      <c r="F55" s="40">
        <v>1.89</v>
      </c>
      <c r="G55" s="7">
        <v>553.08000000000004</v>
      </c>
      <c r="H55" s="59">
        <f>G55*(1+$G$3)</f>
        <v>666.903864</v>
      </c>
      <c r="I55" s="59">
        <f>F55*H55</f>
        <v>1260.4483029599999</v>
      </c>
      <c r="J55" s="60">
        <f t="shared" si="0"/>
        <v>7.4913477543885997E-4</v>
      </c>
    </row>
    <row r="56" spans="1:10" s="23" customFormat="1" ht="52.8" x14ac:dyDescent="0.25">
      <c r="A56" s="53" t="s">
        <v>517</v>
      </c>
      <c r="B56" s="37">
        <v>90795</v>
      </c>
      <c r="C56" s="38" t="s">
        <v>12</v>
      </c>
      <c r="D56" s="38" t="s">
        <v>83</v>
      </c>
      <c r="E56" s="39" t="s">
        <v>444</v>
      </c>
      <c r="F56" s="25">
        <v>1</v>
      </c>
      <c r="G56" s="6">
        <v>696.89</v>
      </c>
      <c r="H56" s="27">
        <f>G56*(1+$G$3)</f>
        <v>840.30996199999993</v>
      </c>
      <c r="I56" s="27">
        <f>F56*H56</f>
        <v>840.30996199999993</v>
      </c>
      <c r="J56" s="54">
        <f t="shared" si="0"/>
        <v>4.9942977685288228E-4</v>
      </c>
    </row>
    <row r="57" spans="1:10" ht="24" customHeight="1" x14ac:dyDescent="0.25">
      <c r="A57" s="51" t="s">
        <v>518</v>
      </c>
      <c r="B57" s="28"/>
      <c r="C57" s="28"/>
      <c r="D57" s="28" t="s">
        <v>77</v>
      </c>
      <c r="E57" s="28"/>
      <c r="F57" s="24"/>
      <c r="G57" s="28"/>
      <c r="H57" s="28"/>
      <c r="I57" s="45">
        <f>SUM(I58:I61)</f>
        <v>4515.8066118000006</v>
      </c>
      <c r="J57" s="52">
        <f t="shared" si="0"/>
        <v>2.6839242546574079E-3</v>
      </c>
    </row>
    <row r="58" spans="1:10" ht="39" customHeight="1" x14ac:dyDescent="0.25">
      <c r="A58" s="53" t="s">
        <v>519</v>
      </c>
      <c r="B58" s="37" t="s">
        <v>78</v>
      </c>
      <c r="C58" s="38" t="s">
        <v>12</v>
      </c>
      <c r="D58" s="38" t="s">
        <v>79</v>
      </c>
      <c r="E58" s="39" t="s">
        <v>444</v>
      </c>
      <c r="F58" s="25">
        <v>1.54</v>
      </c>
      <c r="G58" s="6">
        <v>665.95</v>
      </c>
      <c r="H58" s="27">
        <f t="shared" ref="H58:H61" si="15">G58*(1+$G$3)</f>
        <v>803.00251000000003</v>
      </c>
      <c r="I58" s="27">
        <f t="shared" ref="I58:I61" si="16">F58*H58</f>
        <v>1236.6238654000001</v>
      </c>
      <c r="J58" s="54">
        <f t="shared" si="0"/>
        <v>7.3497496052256828E-4</v>
      </c>
    </row>
    <row r="59" spans="1:10" ht="25.95" customHeight="1" x14ac:dyDescent="0.25">
      <c r="A59" s="53" t="s">
        <v>520</v>
      </c>
      <c r="B59" s="37" t="s">
        <v>80</v>
      </c>
      <c r="C59" s="38" t="s">
        <v>40</v>
      </c>
      <c r="D59" s="38" t="s">
        <v>81</v>
      </c>
      <c r="E59" s="39" t="s">
        <v>35</v>
      </c>
      <c r="F59" s="25">
        <v>1</v>
      </c>
      <c r="G59" s="6">
        <v>1078.8900000000001</v>
      </c>
      <c r="H59" s="27">
        <f t="shared" si="15"/>
        <v>1300.9255620000001</v>
      </c>
      <c r="I59" s="27">
        <f t="shared" si="16"/>
        <v>1300.9255620000001</v>
      </c>
      <c r="J59" s="54">
        <f t="shared" si="0"/>
        <v>7.731920273627204E-4</v>
      </c>
    </row>
    <row r="60" spans="1:10" ht="39" customHeight="1" x14ac:dyDescent="0.25">
      <c r="A60" s="53" t="s">
        <v>521</v>
      </c>
      <c r="B60" s="37" t="s">
        <v>55</v>
      </c>
      <c r="C60" s="38" t="s">
        <v>12</v>
      </c>
      <c r="D60" s="38" t="s">
        <v>56</v>
      </c>
      <c r="E60" s="39" t="s">
        <v>444</v>
      </c>
      <c r="F60" s="25">
        <v>1.38</v>
      </c>
      <c r="G60" s="6">
        <v>986.5</v>
      </c>
      <c r="H60" s="27">
        <f t="shared" si="15"/>
        <v>1189.5217</v>
      </c>
      <c r="I60" s="27">
        <f t="shared" si="16"/>
        <v>1641.5399459999999</v>
      </c>
      <c r="J60" s="54">
        <f t="shared" si="0"/>
        <v>9.7563276171879106E-4</v>
      </c>
    </row>
    <row r="61" spans="1:10" ht="25.95" customHeight="1" x14ac:dyDescent="0.25">
      <c r="A61" s="53" t="s">
        <v>522</v>
      </c>
      <c r="B61" s="37" t="s">
        <v>61</v>
      </c>
      <c r="C61" s="38" t="s">
        <v>12</v>
      </c>
      <c r="D61" s="38" t="s">
        <v>62</v>
      </c>
      <c r="E61" s="39" t="s">
        <v>13</v>
      </c>
      <c r="F61" s="25">
        <v>12.4</v>
      </c>
      <c r="G61" s="6">
        <v>22.52</v>
      </c>
      <c r="H61" s="27">
        <f t="shared" si="15"/>
        <v>27.154616000000001</v>
      </c>
      <c r="I61" s="27">
        <f t="shared" si="16"/>
        <v>336.71723840000004</v>
      </c>
      <c r="J61" s="54">
        <f t="shared" si="0"/>
        <v>2.0012450505332792E-4</v>
      </c>
    </row>
    <row r="62" spans="1:10" ht="24" customHeight="1" x14ac:dyDescent="0.25">
      <c r="A62" s="51" t="s">
        <v>523</v>
      </c>
      <c r="B62" s="28"/>
      <c r="C62" s="28"/>
      <c r="D62" s="28" t="s">
        <v>51</v>
      </c>
      <c r="E62" s="28"/>
      <c r="F62" s="24"/>
      <c r="G62" s="28"/>
      <c r="H62" s="28"/>
      <c r="I62" s="45">
        <f>I63+I69</f>
        <v>14324.658805465548</v>
      </c>
      <c r="J62" s="52">
        <f t="shared" si="0"/>
        <v>8.5137169309285592E-3</v>
      </c>
    </row>
    <row r="63" spans="1:10" ht="24" customHeight="1" x14ac:dyDescent="0.25">
      <c r="A63" s="51" t="s">
        <v>524</v>
      </c>
      <c r="B63" s="28"/>
      <c r="C63" s="28"/>
      <c r="D63" s="28" t="s">
        <v>54</v>
      </c>
      <c r="E63" s="28"/>
      <c r="F63" s="24"/>
      <c r="G63" s="28"/>
      <c r="H63" s="28"/>
      <c r="I63" s="45">
        <f>SUM(I64:I68)</f>
        <v>13023.733243465547</v>
      </c>
      <c r="J63" s="52">
        <f t="shared" si="0"/>
        <v>7.740524903565838E-3</v>
      </c>
    </row>
    <row r="64" spans="1:10" ht="25.95" customHeight="1" x14ac:dyDescent="0.25">
      <c r="A64" s="53" t="s">
        <v>525</v>
      </c>
      <c r="B64" s="37" t="s">
        <v>59</v>
      </c>
      <c r="C64" s="38" t="s">
        <v>12</v>
      </c>
      <c r="D64" s="38" t="s">
        <v>60</v>
      </c>
      <c r="E64" s="39" t="s">
        <v>35</v>
      </c>
      <c r="F64" s="25">
        <v>1</v>
      </c>
      <c r="G64" s="6">
        <v>1773.06</v>
      </c>
      <c r="H64" s="27">
        <f t="shared" ref="H64:H67" si="17">G64*(1+$G$3)</f>
        <v>2137.9557479999999</v>
      </c>
      <c r="I64" s="27">
        <f t="shared" ref="I64:I67" si="18">F64*H64</f>
        <v>2137.9557479999999</v>
      </c>
      <c r="J64" s="54">
        <f t="shared" si="0"/>
        <v>1.2706725023271556E-3</v>
      </c>
    </row>
    <row r="65" spans="1:10" ht="52.05" customHeight="1" x14ac:dyDescent="0.25">
      <c r="A65" s="53" t="s">
        <v>526</v>
      </c>
      <c r="B65" s="37" t="s">
        <v>63</v>
      </c>
      <c r="C65" s="38" t="s">
        <v>12</v>
      </c>
      <c r="D65" s="38" t="s">
        <v>64</v>
      </c>
      <c r="E65" s="39" t="s">
        <v>35</v>
      </c>
      <c r="F65" s="25">
        <v>1</v>
      </c>
      <c r="G65" s="6">
        <v>714.91</v>
      </c>
      <c r="H65" s="27">
        <f t="shared" si="17"/>
        <v>862.03847799999994</v>
      </c>
      <c r="I65" s="27">
        <f t="shared" si="18"/>
        <v>862.03847799999994</v>
      </c>
      <c r="J65" s="54">
        <f t="shared" si="0"/>
        <v>5.1234390186384376E-4</v>
      </c>
    </row>
    <row r="66" spans="1:10" ht="64.95" customHeight="1" x14ac:dyDescent="0.25">
      <c r="A66" s="53" t="s">
        <v>527</v>
      </c>
      <c r="B66" s="37" t="s">
        <v>65</v>
      </c>
      <c r="C66" s="38" t="s">
        <v>12</v>
      </c>
      <c r="D66" s="38" t="s">
        <v>66</v>
      </c>
      <c r="E66" s="39" t="s">
        <v>35</v>
      </c>
      <c r="F66" s="25">
        <v>7</v>
      </c>
      <c r="G66" s="6">
        <v>801.79</v>
      </c>
      <c r="H66" s="27">
        <f t="shared" si="17"/>
        <v>966.79838199999995</v>
      </c>
      <c r="I66" s="27">
        <f t="shared" si="18"/>
        <v>6767.5886739999996</v>
      </c>
      <c r="J66" s="54">
        <f t="shared" si="0"/>
        <v>4.0222482823402649E-3</v>
      </c>
    </row>
    <row r="67" spans="1:10" ht="52.05" customHeight="1" x14ac:dyDescent="0.25">
      <c r="A67" s="53" t="s">
        <v>528</v>
      </c>
      <c r="B67" s="37" t="s">
        <v>82</v>
      </c>
      <c r="C67" s="38" t="s">
        <v>12</v>
      </c>
      <c r="D67" s="38" t="s">
        <v>83</v>
      </c>
      <c r="E67" s="39" t="s">
        <v>35</v>
      </c>
      <c r="F67" s="25">
        <v>2</v>
      </c>
      <c r="G67" s="6">
        <v>696.89</v>
      </c>
      <c r="H67" s="27">
        <f t="shared" si="17"/>
        <v>840.30996199999993</v>
      </c>
      <c r="I67" s="27">
        <f t="shared" si="18"/>
        <v>1680.6199239999999</v>
      </c>
      <c r="J67" s="54">
        <f t="shared" si="0"/>
        <v>9.9885955370576456E-4</v>
      </c>
    </row>
    <row r="68" spans="1:10" ht="25.95" customHeight="1" x14ac:dyDescent="0.25">
      <c r="A68" s="55" t="s">
        <v>529</v>
      </c>
      <c r="B68" s="56" t="s">
        <v>75</v>
      </c>
      <c r="C68" s="57" t="s">
        <v>40</v>
      </c>
      <c r="D68" s="57" t="s">
        <v>76</v>
      </c>
      <c r="E68" s="58" t="s">
        <v>444</v>
      </c>
      <c r="F68" s="40">
        <v>1.89</v>
      </c>
      <c r="G68" s="7">
        <v>691.33685400000013</v>
      </c>
      <c r="H68" s="59">
        <f>G68*(1+$G$3)</f>
        <v>833.61397855320013</v>
      </c>
      <c r="I68" s="59">
        <f>F68*H68</f>
        <v>1575.5304194655482</v>
      </c>
      <c r="J68" s="60">
        <f t="shared" si="0"/>
        <v>9.3640066332880962E-4</v>
      </c>
    </row>
    <row r="69" spans="1:10" ht="24" customHeight="1" x14ac:dyDescent="0.25">
      <c r="A69" s="51" t="s">
        <v>542</v>
      </c>
      <c r="B69" s="28"/>
      <c r="C69" s="28"/>
      <c r="D69" s="28" t="s">
        <v>77</v>
      </c>
      <c r="E69" s="28"/>
      <c r="F69" s="24"/>
      <c r="G69" s="28"/>
      <c r="H69" s="28"/>
      <c r="I69" s="45">
        <f>SUM(I70:I70)</f>
        <v>1300.9255620000001</v>
      </c>
      <c r="J69" s="52">
        <f t="shared" si="0"/>
        <v>7.731920273627204E-4</v>
      </c>
    </row>
    <row r="70" spans="1:10" ht="25.95" customHeight="1" x14ac:dyDescent="0.25">
      <c r="A70" s="53" t="s">
        <v>530</v>
      </c>
      <c r="B70" s="37" t="s">
        <v>80</v>
      </c>
      <c r="C70" s="38" t="s">
        <v>40</v>
      </c>
      <c r="D70" s="38" t="s">
        <v>81</v>
      </c>
      <c r="E70" s="39" t="s">
        <v>35</v>
      </c>
      <c r="F70" s="25">
        <v>1</v>
      </c>
      <c r="G70" s="6">
        <v>1078.8900000000001</v>
      </c>
      <c r="H70" s="27">
        <f>G70*(1+$G$3)</f>
        <v>1300.9255620000001</v>
      </c>
      <c r="I70" s="27">
        <f t="shared" ref="I70" si="19">F70*H70</f>
        <v>1300.9255620000001</v>
      </c>
      <c r="J70" s="54">
        <f t="shared" si="0"/>
        <v>7.731920273627204E-4</v>
      </c>
    </row>
    <row r="71" spans="1:10" ht="24" customHeight="1" x14ac:dyDescent="0.25">
      <c r="A71" s="51" t="s">
        <v>531</v>
      </c>
      <c r="B71" s="28"/>
      <c r="C71" s="28"/>
      <c r="D71" s="28" t="s">
        <v>52</v>
      </c>
      <c r="E71" s="28"/>
      <c r="F71" s="24"/>
      <c r="G71" s="28"/>
      <c r="H71" s="28"/>
      <c r="I71" s="45">
        <f>I72+I80</f>
        <v>39260.582000519993</v>
      </c>
      <c r="J71" s="52">
        <f t="shared" ref="J71:J134" si="20">I71/$J$345</f>
        <v>2.3334132158764041E-2</v>
      </c>
    </row>
    <row r="72" spans="1:10" ht="24" customHeight="1" x14ac:dyDescent="0.25">
      <c r="A72" s="51" t="s">
        <v>532</v>
      </c>
      <c r="B72" s="28"/>
      <c r="C72" s="28"/>
      <c r="D72" s="28" t="s">
        <v>54</v>
      </c>
      <c r="E72" s="28"/>
      <c r="F72" s="24"/>
      <c r="G72" s="28"/>
      <c r="H72" s="28"/>
      <c r="I72" s="45">
        <f>SUM(I73:I79)</f>
        <v>37959.656438519996</v>
      </c>
      <c r="J72" s="52">
        <f t="shared" si="20"/>
        <v>2.2560940131401322E-2</v>
      </c>
    </row>
    <row r="73" spans="1:10" ht="39" customHeight="1" x14ac:dyDescent="0.25">
      <c r="A73" s="53" t="s">
        <v>543</v>
      </c>
      <c r="B73" s="37" t="s">
        <v>55</v>
      </c>
      <c r="C73" s="38" t="s">
        <v>12</v>
      </c>
      <c r="D73" s="38" t="s">
        <v>56</v>
      </c>
      <c r="E73" s="39" t="s">
        <v>444</v>
      </c>
      <c r="F73" s="25">
        <v>6.6</v>
      </c>
      <c r="G73" s="6">
        <v>986.5</v>
      </c>
      <c r="H73" s="27">
        <f t="shared" ref="H73:H79" si="21">G73*(1+$G$3)</f>
        <v>1189.5217</v>
      </c>
      <c r="I73" s="27">
        <f t="shared" ref="I73:I79" si="22">F73*H73</f>
        <v>7850.8432199999997</v>
      </c>
      <c r="J73" s="54">
        <f t="shared" si="20"/>
        <v>4.6660697299594359E-3</v>
      </c>
    </row>
    <row r="74" spans="1:10" ht="39" customHeight="1" x14ac:dyDescent="0.25">
      <c r="A74" s="53" t="s">
        <v>544</v>
      </c>
      <c r="B74" s="37" t="s">
        <v>84</v>
      </c>
      <c r="C74" s="38" t="s">
        <v>12</v>
      </c>
      <c r="D74" s="38" t="s">
        <v>85</v>
      </c>
      <c r="E74" s="39" t="s">
        <v>35</v>
      </c>
      <c r="F74" s="25">
        <v>5</v>
      </c>
      <c r="G74" s="6">
        <v>175.07999999999998</v>
      </c>
      <c r="H74" s="27">
        <f t="shared" si="21"/>
        <v>211.11146399999998</v>
      </c>
      <c r="I74" s="27">
        <f t="shared" si="22"/>
        <v>1055.5573199999999</v>
      </c>
      <c r="J74" s="54">
        <f t="shared" si="20"/>
        <v>6.2735987983327803E-4</v>
      </c>
    </row>
    <row r="75" spans="1:10" ht="52.05" customHeight="1" x14ac:dyDescent="0.25">
      <c r="A75" s="53" t="s">
        <v>545</v>
      </c>
      <c r="B75" s="37" t="s">
        <v>63</v>
      </c>
      <c r="C75" s="38" t="s">
        <v>12</v>
      </c>
      <c r="D75" s="38" t="s">
        <v>64</v>
      </c>
      <c r="E75" s="39" t="s">
        <v>35</v>
      </c>
      <c r="F75" s="25">
        <v>1</v>
      </c>
      <c r="G75" s="6">
        <v>714.91</v>
      </c>
      <c r="H75" s="27">
        <f t="shared" si="21"/>
        <v>862.03847799999994</v>
      </c>
      <c r="I75" s="27">
        <f t="shared" si="22"/>
        <v>862.03847799999994</v>
      </c>
      <c r="J75" s="54">
        <f t="shared" si="20"/>
        <v>5.1234390186384376E-4</v>
      </c>
    </row>
    <row r="76" spans="1:10" ht="64.95" customHeight="1" x14ac:dyDescent="0.25">
      <c r="A76" s="53" t="s">
        <v>546</v>
      </c>
      <c r="B76" s="37" t="s">
        <v>65</v>
      </c>
      <c r="C76" s="38" t="s">
        <v>12</v>
      </c>
      <c r="D76" s="38" t="s">
        <v>66</v>
      </c>
      <c r="E76" s="39" t="s">
        <v>35</v>
      </c>
      <c r="F76" s="25">
        <v>3</v>
      </c>
      <c r="G76" s="6">
        <v>801.79</v>
      </c>
      <c r="H76" s="27">
        <f t="shared" si="21"/>
        <v>966.79838199999995</v>
      </c>
      <c r="I76" s="27">
        <f t="shared" si="22"/>
        <v>2900.3951459999998</v>
      </c>
      <c r="J76" s="54">
        <f t="shared" si="20"/>
        <v>1.7238206924315423E-3</v>
      </c>
    </row>
    <row r="77" spans="1:10" ht="25.95" customHeight="1" x14ac:dyDescent="0.25">
      <c r="A77" s="53" t="s">
        <v>547</v>
      </c>
      <c r="B77" s="37" t="s">
        <v>59</v>
      </c>
      <c r="C77" s="38" t="s">
        <v>12</v>
      </c>
      <c r="D77" s="38" t="s">
        <v>60</v>
      </c>
      <c r="E77" s="39" t="s">
        <v>35</v>
      </c>
      <c r="F77" s="25">
        <v>1</v>
      </c>
      <c r="G77" s="6">
        <v>1773.06</v>
      </c>
      <c r="H77" s="27">
        <f t="shared" si="21"/>
        <v>2137.9557479999999</v>
      </c>
      <c r="I77" s="27">
        <f t="shared" si="22"/>
        <v>2137.9557479999999</v>
      </c>
      <c r="J77" s="54">
        <f t="shared" si="20"/>
        <v>1.2706725023271556E-3</v>
      </c>
    </row>
    <row r="78" spans="1:10" ht="39" customHeight="1" x14ac:dyDescent="0.25">
      <c r="A78" s="53" t="s">
        <v>548</v>
      </c>
      <c r="B78" s="37" t="s">
        <v>86</v>
      </c>
      <c r="C78" s="38" t="s">
        <v>40</v>
      </c>
      <c r="D78" s="38" t="s">
        <v>87</v>
      </c>
      <c r="E78" s="39" t="s">
        <v>444</v>
      </c>
      <c r="F78" s="25">
        <v>14.37</v>
      </c>
      <c r="G78" s="6">
        <v>1113.6199999999999</v>
      </c>
      <c r="H78" s="27">
        <f t="shared" si="21"/>
        <v>1342.8029959999999</v>
      </c>
      <c r="I78" s="27">
        <f t="shared" si="22"/>
        <v>19296.079052519999</v>
      </c>
      <c r="J78" s="54">
        <f t="shared" si="20"/>
        <v>1.1468430568642527E-2</v>
      </c>
    </row>
    <row r="79" spans="1:10" ht="25.95" customHeight="1" x14ac:dyDescent="0.25">
      <c r="A79" s="53" t="s">
        <v>549</v>
      </c>
      <c r="B79" s="37" t="s">
        <v>88</v>
      </c>
      <c r="C79" s="38" t="s">
        <v>40</v>
      </c>
      <c r="D79" s="38" t="s">
        <v>89</v>
      </c>
      <c r="E79" s="39" t="s">
        <v>35</v>
      </c>
      <c r="F79" s="25">
        <v>1</v>
      </c>
      <c r="G79" s="6">
        <v>3198.53</v>
      </c>
      <c r="H79" s="27">
        <f t="shared" si="21"/>
        <v>3856.7874740000002</v>
      </c>
      <c r="I79" s="27">
        <f t="shared" si="22"/>
        <v>3856.7874740000002</v>
      </c>
      <c r="J79" s="54">
        <f t="shared" si="20"/>
        <v>2.2922428563435402E-3</v>
      </c>
    </row>
    <row r="80" spans="1:10" ht="24" customHeight="1" x14ac:dyDescent="0.25">
      <c r="A80" s="51" t="s">
        <v>550</v>
      </c>
      <c r="B80" s="28"/>
      <c r="C80" s="28"/>
      <c r="D80" s="28" t="s">
        <v>77</v>
      </c>
      <c r="E80" s="28"/>
      <c r="F80" s="24"/>
      <c r="G80" s="28"/>
      <c r="H80" s="28"/>
      <c r="I80" s="45">
        <f>SUM(I81:I81)</f>
        <v>1300.9255620000001</v>
      </c>
      <c r="J80" s="52">
        <f t="shared" si="20"/>
        <v>7.731920273627204E-4</v>
      </c>
    </row>
    <row r="81" spans="1:10" ht="25.95" customHeight="1" x14ac:dyDescent="0.25">
      <c r="A81" s="53" t="s">
        <v>551</v>
      </c>
      <c r="B81" s="37" t="s">
        <v>80</v>
      </c>
      <c r="C81" s="38" t="s">
        <v>40</v>
      </c>
      <c r="D81" s="38" t="s">
        <v>81</v>
      </c>
      <c r="E81" s="39" t="s">
        <v>35</v>
      </c>
      <c r="F81" s="25">
        <v>1</v>
      </c>
      <c r="G81" s="6">
        <v>1078.8900000000001</v>
      </c>
      <c r="H81" s="27">
        <f>G81*(1+$G$3)</f>
        <v>1300.9255620000001</v>
      </c>
      <c r="I81" s="27">
        <f t="shared" ref="I81" si="23">F81*H81</f>
        <v>1300.9255620000001</v>
      </c>
      <c r="J81" s="54">
        <f t="shared" si="20"/>
        <v>7.731920273627204E-4</v>
      </c>
    </row>
    <row r="82" spans="1:10" ht="24" customHeight="1" x14ac:dyDescent="0.25">
      <c r="A82" s="51" t="s">
        <v>552</v>
      </c>
      <c r="B82" s="28"/>
      <c r="C82" s="28"/>
      <c r="D82" s="28" t="s">
        <v>42</v>
      </c>
      <c r="E82" s="28"/>
      <c r="F82" s="24"/>
      <c r="G82" s="28"/>
      <c r="H82" s="28"/>
      <c r="I82" s="45">
        <f>I83</f>
        <v>2992.0947890399998</v>
      </c>
      <c r="J82" s="52">
        <f t="shared" si="20"/>
        <v>1.7783214532602662E-3</v>
      </c>
    </row>
    <row r="83" spans="1:10" ht="24" customHeight="1" x14ac:dyDescent="0.25">
      <c r="A83" s="51" t="s">
        <v>553</v>
      </c>
      <c r="B83" s="28"/>
      <c r="C83" s="28"/>
      <c r="D83" s="28" t="s">
        <v>54</v>
      </c>
      <c r="E83" s="28"/>
      <c r="F83" s="24"/>
      <c r="G83" s="28"/>
      <c r="H83" s="28"/>
      <c r="I83" s="45">
        <f>I84</f>
        <v>2992.0947890399998</v>
      </c>
      <c r="J83" s="52">
        <f t="shared" si="20"/>
        <v>1.7783214532602662E-3</v>
      </c>
    </row>
    <row r="84" spans="1:10" ht="24" customHeight="1" x14ac:dyDescent="0.25">
      <c r="A84" s="55" t="s">
        <v>554</v>
      </c>
      <c r="B84" s="56" t="s">
        <v>90</v>
      </c>
      <c r="C84" s="57" t="s">
        <v>40</v>
      </c>
      <c r="D84" s="57" t="s">
        <v>91</v>
      </c>
      <c r="E84" s="58" t="s">
        <v>444</v>
      </c>
      <c r="F84" s="40">
        <v>2.4300000000000002</v>
      </c>
      <c r="G84" s="7">
        <v>1021.16</v>
      </c>
      <c r="H84" s="59">
        <f>G84*(1+$G$3)</f>
        <v>1231.3147279999998</v>
      </c>
      <c r="I84" s="59">
        <f>F84*H84</f>
        <v>2992.0947890399998</v>
      </c>
      <c r="J84" s="60">
        <f t="shared" si="20"/>
        <v>1.7783214532602662E-3</v>
      </c>
    </row>
    <row r="85" spans="1:10" ht="24" customHeight="1" x14ac:dyDescent="0.25">
      <c r="A85" s="51">
        <v>6</v>
      </c>
      <c r="B85" s="28"/>
      <c r="C85" s="28"/>
      <c r="D85" s="28" t="s">
        <v>92</v>
      </c>
      <c r="E85" s="28"/>
      <c r="F85" s="24"/>
      <c r="G85" s="28"/>
      <c r="H85" s="28"/>
      <c r="I85" s="45">
        <f>I86</f>
        <v>50948.950642420001</v>
      </c>
      <c r="J85" s="52">
        <f t="shared" si="20"/>
        <v>3.0280996538075478E-2</v>
      </c>
    </row>
    <row r="86" spans="1:10" ht="24" customHeight="1" x14ac:dyDescent="0.25">
      <c r="A86" s="55" t="s">
        <v>555</v>
      </c>
      <c r="B86" s="56" t="s">
        <v>93</v>
      </c>
      <c r="C86" s="57" t="s">
        <v>40</v>
      </c>
      <c r="D86" s="57" t="s">
        <v>94</v>
      </c>
      <c r="E86" s="58" t="s">
        <v>35</v>
      </c>
      <c r="F86" s="40">
        <v>0.29000000000000004</v>
      </c>
      <c r="G86" s="7">
        <v>145700.81</v>
      </c>
      <c r="H86" s="59">
        <f>G86*(1+$G$3)</f>
        <v>175686.03669799998</v>
      </c>
      <c r="I86" s="59">
        <f>F86*H86</f>
        <v>50948.950642420001</v>
      </c>
      <c r="J86" s="60">
        <f t="shared" si="20"/>
        <v>3.0280996538075478E-2</v>
      </c>
    </row>
    <row r="87" spans="1:10" ht="24" customHeight="1" x14ac:dyDescent="0.25">
      <c r="A87" s="51">
        <v>7</v>
      </c>
      <c r="B87" s="28"/>
      <c r="C87" s="28"/>
      <c r="D87" s="28" t="s">
        <v>95</v>
      </c>
      <c r="E87" s="28"/>
      <c r="F87" s="24"/>
      <c r="G87" s="28"/>
      <c r="H87" s="28"/>
      <c r="I87" s="45">
        <f>I88+I90+I92+I94+I96</f>
        <v>24380.893279079999</v>
      </c>
      <c r="J87" s="52">
        <f t="shared" si="20"/>
        <v>1.4490538777933543E-2</v>
      </c>
    </row>
    <row r="88" spans="1:10" s="3" customFormat="1" ht="24" customHeight="1" x14ac:dyDescent="0.25">
      <c r="A88" s="51" t="s">
        <v>556</v>
      </c>
      <c r="B88" s="28"/>
      <c r="C88" s="28"/>
      <c r="D88" s="28" t="s">
        <v>96</v>
      </c>
      <c r="E88" s="28"/>
      <c r="F88" s="24"/>
      <c r="G88" s="28"/>
      <c r="H88" s="28"/>
      <c r="I88" s="45">
        <f>SUM(I89:I89)</f>
        <v>5232.1169250000003</v>
      </c>
      <c r="J88" s="52">
        <f t="shared" si="20"/>
        <v>3.1096560870248718E-3</v>
      </c>
    </row>
    <row r="89" spans="1:10" s="23" customFormat="1" ht="52.8" x14ac:dyDescent="0.25">
      <c r="A89" s="53" t="s">
        <v>557</v>
      </c>
      <c r="B89" s="37">
        <v>92543</v>
      </c>
      <c r="C89" s="38" t="s">
        <v>12</v>
      </c>
      <c r="D89" s="38" t="s">
        <v>458</v>
      </c>
      <c r="E89" s="39" t="s">
        <v>444</v>
      </c>
      <c r="F89" s="25">
        <v>87.5</v>
      </c>
      <c r="G89" s="27">
        <v>49.59</v>
      </c>
      <c r="H89" s="27">
        <f t="shared" ref="H89" si="24">G89*(1+$G$3)</f>
        <v>59.795622000000002</v>
      </c>
      <c r="I89" s="27">
        <f t="shared" ref="I89" si="25">F89*H89</f>
        <v>5232.1169250000003</v>
      </c>
      <c r="J89" s="54">
        <f t="shared" si="20"/>
        <v>3.1096560870248718E-3</v>
      </c>
    </row>
    <row r="90" spans="1:10" ht="24" customHeight="1" x14ac:dyDescent="0.25">
      <c r="A90" s="51" t="s">
        <v>558</v>
      </c>
      <c r="B90" s="28"/>
      <c r="C90" s="28"/>
      <c r="D90" s="28" t="s">
        <v>97</v>
      </c>
      <c r="E90" s="28"/>
      <c r="F90" s="24"/>
      <c r="G90" s="28"/>
      <c r="H90" s="28"/>
      <c r="I90" s="45">
        <f>SUM(I91:I91)</f>
        <v>5115.0036</v>
      </c>
      <c r="J90" s="52">
        <f t="shared" si="20"/>
        <v>3.0400509598500864E-3</v>
      </c>
    </row>
    <row r="91" spans="1:10" ht="52.05" customHeight="1" x14ac:dyDescent="0.25">
      <c r="A91" s="53" t="s">
        <v>559</v>
      </c>
      <c r="B91" s="37" t="s">
        <v>98</v>
      </c>
      <c r="C91" s="38" t="s">
        <v>12</v>
      </c>
      <c r="D91" s="38" t="s">
        <v>99</v>
      </c>
      <c r="E91" s="39" t="s">
        <v>444</v>
      </c>
      <c r="F91" s="25">
        <v>87.5</v>
      </c>
      <c r="G91" s="6">
        <v>48.480000000000004</v>
      </c>
      <c r="H91" s="27">
        <f>G91*(1+$G$3)</f>
        <v>58.457184000000005</v>
      </c>
      <c r="I91" s="27">
        <f t="shared" ref="I91" si="26">F91*H91</f>
        <v>5115.0036</v>
      </c>
      <c r="J91" s="54">
        <f t="shared" si="20"/>
        <v>3.0400509598500864E-3</v>
      </c>
    </row>
    <row r="92" spans="1:10" ht="24" customHeight="1" x14ac:dyDescent="0.25">
      <c r="A92" s="51" t="s">
        <v>560</v>
      </c>
      <c r="B92" s="28"/>
      <c r="C92" s="28"/>
      <c r="D92" s="28" t="s">
        <v>100</v>
      </c>
      <c r="E92" s="28"/>
      <c r="F92" s="24"/>
      <c r="G92" s="28"/>
      <c r="H92" s="28"/>
      <c r="I92" s="45">
        <f>I93</f>
        <v>3845.46995578</v>
      </c>
      <c r="J92" s="52">
        <f t="shared" si="20"/>
        <v>2.2855164031836965E-3</v>
      </c>
    </row>
    <row r="93" spans="1:10" ht="25.95" customHeight="1" x14ac:dyDescent="0.25">
      <c r="A93" s="53" t="s">
        <v>561</v>
      </c>
      <c r="B93" s="37" t="s">
        <v>101</v>
      </c>
      <c r="C93" s="38" t="s">
        <v>12</v>
      </c>
      <c r="D93" s="38" t="s">
        <v>102</v>
      </c>
      <c r="E93" s="39" t="s">
        <v>13</v>
      </c>
      <c r="F93" s="25">
        <v>72.53</v>
      </c>
      <c r="G93" s="6">
        <v>43.97</v>
      </c>
      <c r="H93" s="27">
        <f>G93*(1+$G$3)</f>
        <v>53.019025999999997</v>
      </c>
      <c r="I93" s="27">
        <f t="shared" ref="I93" si="27">F93*H93</f>
        <v>3845.46995578</v>
      </c>
      <c r="J93" s="54">
        <f t="shared" si="20"/>
        <v>2.2855164031836965E-3</v>
      </c>
    </row>
    <row r="94" spans="1:10" ht="24" customHeight="1" x14ac:dyDescent="0.25">
      <c r="A94" s="51" t="s">
        <v>562</v>
      </c>
      <c r="B94" s="28"/>
      <c r="C94" s="28"/>
      <c r="D94" s="28" t="s">
        <v>103</v>
      </c>
      <c r="E94" s="28"/>
      <c r="F94" s="24"/>
      <c r="G94" s="28"/>
      <c r="H94" s="28"/>
      <c r="I94" s="45">
        <f>I95</f>
        <v>8162.767401699999</v>
      </c>
      <c r="J94" s="52">
        <f t="shared" si="20"/>
        <v>4.8514587310497844E-3</v>
      </c>
    </row>
    <row r="95" spans="1:10" ht="39" customHeight="1" x14ac:dyDescent="0.25">
      <c r="A95" s="53" t="s">
        <v>563</v>
      </c>
      <c r="B95" s="37" t="s">
        <v>104</v>
      </c>
      <c r="C95" s="38" t="s">
        <v>12</v>
      </c>
      <c r="D95" s="38" t="s">
        <v>105</v>
      </c>
      <c r="E95" s="39" t="s">
        <v>13</v>
      </c>
      <c r="F95" s="25">
        <v>41.15</v>
      </c>
      <c r="G95" s="6">
        <v>164.51</v>
      </c>
      <c r="H95" s="27">
        <f>G95*(1+$G$3)</f>
        <v>198.36615799999998</v>
      </c>
      <c r="I95" s="27">
        <f t="shared" ref="I95" si="28">F95*H95</f>
        <v>8162.767401699999</v>
      </c>
      <c r="J95" s="54">
        <f t="shared" si="20"/>
        <v>4.8514587310497844E-3</v>
      </c>
    </row>
    <row r="96" spans="1:10" ht="24" customHeight="1" x14ac:dyDescent="0.25">
      <c r="A96" s="51" t="s">
        <v>564</v>
      </c>
      <c r="B96" s="28"/>
      <c r="C96" s="28"/>
      <c r="D96" s="28" t="s">
        <v>106</v>
      </c>
      <c r="E96" s="28"/>
      <c r="F96" s="24"/>
      <c r="G96" s="28"/>
      <c r="H96" s="28"/>
      <c r="I96" s="45">
        <f>I97</f>
        <v>2025.5353966000002</v>
      </c>
      <c r="J96" s="52">
        <f t="shared" si="20"/>
        <v>1.2038565968251042E-3</v>
      </c>
    </row>
    <row r="97" spans="1:10" ht="24" customHeight="1" x14ac:dyDescent="0.25">
      <c r="A97" s="55" t="s">
        <v>565</v>
      </c>
      <c r="B97" s="56" t="s">
        <v>107</v>
      </c>
      <c r="C97" s="57" t="s">
        <v>40</v>
      </c>
      <c r="D97" s="57" t="s">
        <v>108</v>
      </c>
      <c r="E97" s="58" t="s">
        <v>13</v>
      </c>
      <c r="F97" s="40">
        <v>4.7</v>
      </c>
      <c r="G97" s="7">
        <v>357.41</v>
      </c>
      <c r="H97" s="59">
        <f>G97*(1+$G$3)</f>
        <v>430.96497800000003</v>
      </c>
      <c r="I97" s="59">
        <f>F97*H97</f>
        <v>2025.5353966000002</v>
      </c>
      <c r="J97" s="60">
        <f t="shared" si="20"/>
        <v>1.2038565968251042E-3</v>
      </c>
    </row>
    <row r="98" spans="1:10" ht="24" customHeight="1" x14ac:dyDescent="0.25">
      <c r="A98" s="51">
        <v>8</v>
      </c>
      <c r="B98" s="28"/>
      <c r="C98" s="28"/>
      <c r="D98" s="28" t="s">
        <v>109</v>
      </c>
      <c r="E98" s="28"/>
      <c r="F98" s="24"/>
      <c r="G98" s="28"/>
      <c r="H98" s="28"/>
      <c r="I98" s="45">
        <f>I99+I109+I118+I128+I130</f>
        <v>196971.0094173</v>
      </c>
      <c r="J98" s="52">
        <f t="shared" si="20"/>
        <v>0.11706773896341016</v>
      </c>
    </row>
    <row r="99" spans="1:10" ht="24" customHeight="1" x14ac:dyDescent="0.25">
      <c r="A99" s="51" t="s">
        <v>566</v>
      </c>
      <c r="B99" s="28"/>
      <c r="C99" s="28"/>
      <c r="D99" s="28" t="s">
        <v>41</v>
      </c>
      <c r="E99" s="28"/>
      <c r="F99" s="24"/>
      <c r="G99" s="28"/>
      <c r="H99" s="28"/>
      <c r="I99" s="45">
        <f>I100+I103+I105</f>
        <v>60222.992608779998</v>
      </c>
      <c r="J99" s="52">
        <f t="shared" si="20"/>
        <v>3.579293013310221E-2</v>
      </c>
    </row>
    <row r="100" spans="1:10" ht="24" customHeight="1" x14ac:dyDescent="0.25">
      <c r="A100" s="51" t="s">
        <v>567</v>
      </c>
      <c r="B100" s="28"/>
      <c r="C100" s="28"/>
      <c r="D100" s="28" t="s">
        <v>110</v>
      </c>
      <c r="E100" s="28"/>
      <c r="F100" s="24"/>
      <c r="G100" s="28"/>
      <c r="H100" s="28"/>
      <c r="I100" s="45">
        <f>SUM(I101:I102)</f>
        <v>20622.768460799998</v>
      </c>
      <c r="J100" s="52">
        <f t="shared" si="20"/>
        <v>1.2256935078994103E-2</v>
      </c>
    </row>
    <row r="101" spans="1:10" ht="52.05" customHeight="1" x14ac:dyDescent="0.25">
      <c r="A101" s="53" t="s">
        <v>568</v>
      </c>
      <c r="B101" s="37" t="s">
        <v>111</v>
      </c>
      <c r="C101" s="38" t="s">
        <v>12</v>
      </c>
      <c r="D101" s="38" t="s">
        <v>112</v>
      </c>
      <c r="E101" s="39" t="s">
        <v>444</v>
      </c>
      <c r="F101" s="25">
        <v>273.88</v>
      </c>
      <c r="G101" s="6">
        <v>61.04999999999999</v>
      </c>
      <c r="H101" s="27">
        <f t="shared" ref="H101:H102" si="29">G101*(1+$G$3)</f>
        <v>73.61408999999999</v>
      </c>
      <c r="I101" s="27">
        <f t="shared" ref="I101:I102" si="30">F101*H101</f>
        <v>20161.426969199998</v>
      </c>
      <c r="J101" s="54">
        <f t="shared" si="20"/>
        <v>1.1982741402110425E-2</v>
      </c>
    </row>
    <row r="102" spans="1:10" ht="52.05" customHeight="1" x14ac:dyDescent="0.25">
      <c r="A102" s="53" t="s">
        <v>569</v>
      </c>
      <c r="B102" s="37" t="s">
        <v>113</v>
      </c>
      <c r="C102" s="38" t="s">
        <v>12</v>
      </c>
      <c r="D102" s="38" t="s">
        <v>114</v>
      </c>
      <c r="E102" s="39" t="s">
        <v>444</v>
      </c>
      <c r="F102" s="25">
        <v>40.92000000000003</v>
      </c>
      <c r="G102" s="6">
        <v>9.35</v>
      </c>
      <c r="H102" s="27">
        <f t="shared" si="29"/>
        <v>11.274229999999999</v>
      </c>
      <c r="I102" s="27">
        <f t="shared" si="30"/>
        <v>461.34149160000032</v>
      </c>
      <c r="J102" s="54">
        <f t="shared" si="20"/>
        <v>2.7419367688367833E-4</v>
      </c>
    </row>
    <row r="103" spans="1:10" ht="24" customHeight="1" x14ac:dyDescent="0.25">
      <c r="A103" s="51" t="s">
        <v>570</v>
      </c>
      <c r="B103" s="28"/>
      <c r="C103" s="28"/>
      <c r="D103" s="28" t="s">
        <v>115</v>
      </c>
      <c r="E103" s="28"/>
      <c r="F103" s="24"/>
      <c r="G103" s="28"/>
      <c r="H103" s="28"/>
      <c r="I103" s="45">
        <f>I104</f>
        <v>8395.898582400001</v>
      </c>
      <c r="J103" s="52">
        <f t="shared" si="20"/>
        <v>4.9900179042355131E-3</v>
      </c>
    </row>
    <row r="104" spans="1:10" ht="52.05" customHeight="1" x14ac:dyDescent="0.25">
      <c r="A104" s="53" t="s">
        <v>571</v>
      </c>
      <c r="B104" s="37" t="s">
        <v>116</v>
      </c>
      <c r="C104" s="38" t="s">
        <v>12</v>
      </c>
      <c r="D104" s="38" t="s">
        <v>795</v>
      </c>
      <c r="E104" s="39" t="s">
        <v>444</v>
      </c>
      <c r="F104" s="25">
        <v>110.4</v>
      </c>
      <c r="G104" s="6">
        <v>63.07</v>
      </c>
      <c r="H104" s="27">
        <f>G104*(1+$G$3)</f>
        <v>76.049806000000004</v>
      </c>
      <c r="I104" s="27">
        <f t="shared" ref="I104" si="31">F104*H104</f>
        <v>8395.898582400001</v>
      </c>
      <c r="J104" s="54">
        <f t="shared" si="20"/>
        <v>4.9900179042355131E-3</v>
      </c>
    </row>
    <row r="105" spans="1:10" ht="24" customHeight="1" x14ac:dyDescent="0.25">
      <c r="A105" s="51" t="s">
        <v>572</v>
      </c>
      <c r="B105" s="28"/>
      <c r="C105" s="28"/>
      <c r="D105" s="28" t="s">
        <v>117</v>
      </c>
      <c r="E105" s="28"/>
      <c r="F105" s="24"/>
      <c r="G105" s="28"/>
      <c r="H105" s="28"/>
      <c r="I105" s="45">
        <f>SUM(I106:I108)</f>
        <v>31204.325565579999</v>
      </c>
      <c r="J105" s="52">
        <f t="shared" si="20"/>
        <v>1.8545977149872595E-2</v>
      </c>
    </row>
    <row r="106" spans="1:10" ht="39" customHeight="1" x14ac:dyDescent="0.25">
      <c r="A106" s="53" t="s">
        <v>573</v>
      </c>
      <c r="B106" s="37" t="s">
        <v>118</v>
      </c>
      <c r="C106" s="38" t="s">
        <v>12</v>
      </c>
      <c r="D106" s="38" t="s">
        <v>796</v>
      </c>
      <c r="E106" s="39" t="s">
        <v>444</v>
      </c>
      <c r="F106" s="25">
        <v>187.91</v>
      </c>
      <c r="G106" s="6">
        <v>106.64</v>
      </c>
      <c r="H106" s="27">
        <f t="shared" ref="H106:H108" si="32">G106*(1+$G$3)</f>
        <v>128.586512</v>
      </c>
      <c r="I106" s="27">
        <f t="shared" ref="I106:I108" si="33">F106*H106</f>
        <v>24162.691469919999</v>
      </c>
      <c r="J106" s="54">
        <f t="shared" si="20"/>
        <v>1.4360852726612311E-2</v>
      </c>
    </row>
    <row r="107" spans="1:10" ht="39" customHeight="1" x14ac:dyDescent="0.25">
      <c r="A107" s="53" t="s">
        <v>574</v>
      </c>
      <c r="B107" s="37" t="s">
        <v>119</v>
      </c>
      <c r="C107" s="38" t="s">
        <v>12</v>
      </c>
      <c r="D107" s="38" t="s">
        <v>797</v>
      </c>
      <c r="E107" s="39" t="s">
        <v>444</v>
      </c>
      <c r="F107" s="25">
        <v>15.170000000000002</v>
      </c>
      <c r="G107" s="6">
        <v>118.10999999999999</v>
      </c>
      <c r="H107" s="27">
        <f t="shared" si="32"/>
        <v>142.41703799999999</v>
      </c>
      <c r="I107" s="27">
        <f t="shared" si="33"/>
        <v>2160.46646646</v>
      </c>
      <c r="J107" s="54">
        <f t="shared" si="20"/>
        <v>1.2840515215054096E-3</v>
      </c>
    </row>
    <row r="108" spans="1:10" ht="39" customHeight="1" x14ac:dyDescent="0.25">
      <c r="A108" s="53" t="s">
        <v>575</v>
      </c>
      <c r="B108" s="37" t="s">
        <v>120</v>
      </c>
      <c r="C108" s="38" t="s">
        <v>12</v>
      </c>
      <c r="D108" s="38" t="s">
        <v>798</v>
      </c>
      <c r="E108" s="39" t="s">
        <v>444</v>
      </c>
      <c r="F108" s="25">
        <v>30.600000000000005</v>
      </c>
      <c r="G108" s="6">
        <v>132.29</v>
      </c>
      <c r="H108" s="27">
        <f t="shared" si="32"/>
        <v>159.51528199999998</v>
      </c>
      <c r="I108" s="27">
        <f t="shared" si="33"/>
        <v>4881.1676292000002</v>
      </c>
      <c r="J108" s="54">
        <f t="shared" si="20"/>
        <v>2.901072901754875E-3</v>
      </c>
    </row>
    <row r="109" spans="1:10" ht="24" customHeight="1" x14ac:dyDescent="0.25">
      <c r="A109" s="51" t="s">
        <v>576</v>
      </c>
      <c r="B109" s="28"/>
      <c r="C109" s="28"/>
      <c r="D109" s="28" t="s">
        <v>51</v>
      </c>
      <c r="E109" s="28"/>
      <c r="F109" s="24"/>
      <c r="G109" s="28"/>
      <c r="H109" s="28"/>
      <c r="I109" s="45">
        <f>I110+I113+I115</f>
        <v>4707.1233012599951</v>
      </c>
      <c r="J109" s="52">
        <f t="shared" si="20"/>
        <v>2.7976314054066658E-3</v>
      </c>
    </row>
    <row r="110" spans="1:10" ht="24" customHeight="1" x14ac:dyDescent="0.25">
      <c r="A110" s="51" t="s">
        <v>577</v>
      </c>
      <c r="B110" s="28"/>
      <c r="C110" s="28"/>
      <c r="D110" s="28" t="s">
        <v>110</v>
      </c>
      <c r="E110" s="28"/>
      <c r="F110" s="24"/>
      <c r="G110" s="28"/>
      <c r="H110" s="28"/>
      <c r="I110" s="45">
        <f>SUM(I111:I112)</f>
        <v>3592.5267575999951</v>
      </c>
      <c r="J110" s="52">
        <f t="shared" si="20"/>
        <v>2.1351821566125552E-3</v>
      </c>
    </row>
    <row r="111" spans="1:10" ht="52.05" customHeight="1" x14ac:dyDescent="0.25">
      <c r="A111" s="53" t="s">
        <v>578</v>
      </c>
      <c r="B111" s="37" t="s">
        <v>111</v>
      </c>
      <c r="C111" s="38" t="s">
        <v>12</v>
      </c>
      <c r="D111" s="38" t="s">
        <v>112</v>
      </c>
      <c r="E111" s="39" t="s">
        <v>444</v>
      </c>
      <c r="F111" s="25">
        <v>35.67999999999995</v>
      </c>
      <c r="G111" s="6">
        <v>61.04999999999999</v>
      </c>
      <c r="H111" s="27">
        <f t="shared" ref="H111:H112" si="34">G111*(1+$G$3)</f>
        <v>73.61408999999999</v>
      </c>
      <c r="I111" s="27">
        <f t="shared" ref="I111:I112" si="35">F111*H111</f>
        <v>2626.5507311999959</v>
      </c>
      <c r="J111" s="54">
        <f t="shared" si="20"/>
        <v>1.5610640179176988E-3</v>
      </c>
    </row>
    <row r="112" spans="1:10" ht="52.05" customHeight="1" x14ac:dyDescent="0.25">
      <c r="A112" s="53" t="s">
        <v>579</v>
      </c>
      <c r="B112" s="37" t="s">
        <v>113</v>
      </c>
      <c r="C112" s="38" t="s">
        <v>12</v>
      </c>
      <c r="D112" s="38" t="s">
        <v>114</v>
      </c>
      <c r="E112" s="39" t="s">
        <v>444</v>
      </c>
      <c r="F112" s="25">
        <v>85.67999999999995</v>
      </c>
      <c r="G112" s="6">
        <v>9.35</v>
      </c>
      <c r="H112" s="27">
        <f t="shared" si="34"/>
        <v>11.274229999999999</v>
      </c>
      <c r="I112" s="27">
        <f t="shared" si="35"/>
        <v>965.97602639999934</v>
      </c>
      <c r="J112" s="54">
        <f t="shared" si="20"/>
        <v>5.7411813869485647E-4</v>
      </c>
    </row>
    <row r="113" spans="1:10" ht="24" customHeight="1" x14ac:dyDescent="0.25">
      <c r="A113" s="51" t="s">
        <v>580</v>
      </c>
      <c r="B113" s="28"/>
      <c r="C113" s="28"/>
      <c r="D113" s="28" t="s">
        <v>115</v>
      </c>
      <c r="E113" s="28"/>
      <c r="F113" s="24"/>
      <c r="G113" s="28"/>
      <c r="H113" s="28"/>
      <c r="I113" s="45">
        <f>I114</f>
        <v>267.69531712000025</v>
      </c>
      <c r="J113" s="52">
        <f t="shared" si="20"/>
        <v>1.5910202013504545E-4</v>
      </c>
    </row>
    <row r="114" spans="1:10" ht="52.05" customHeight="1" x14ac:dyDescent="0.25">
      <c r="A114" s="53" t="s">
        <v>581</v>
      </c>
      <c r="B114" s="37" t="s">
        <v>116</v>
      </c>
      <c r="C114" s="38" t="s">
        <v>12</v>
      </c>
      <c r="D114" s="38" t="s">
        <v>795</v>
      </c>
      <c r="E114" s="39" t="s">
        <v>444</v>
      </c>
      <c r="F114" s="25">
        <v>3.5200000000000031</v>
      </c>
      <c r="G114" s="6">
        <v>63.07</v>
      </c>
      <c r="H114" s="27">
        <f>G114*(1+$G$3)</f>
        <v>76.049806000000004</v>
      </c>
      <c r="I114" s="27">
        <f t="shared" ref="I114" si="36">F114*H114</f>
        <v>267.69531712000025</v>
      </c>
      <c r="J114" s="54">
        <f t="shared" si="20"/>
        <v>1.5910202013504545E-4</v>
      </c>
    </row>
    <row r="115" spans="1:10" ht="24" customHeight="1" x14ac:dyDescent="0.25">
      <c r="A115" s="51" t="s">
        <v>582</v>
      </c>
      <c r="B115" s="28"/>
      <c r="C115" s="28"/>
      <c r="D115" s="28" t="s">
        <v>117</v>
      </c>
      <c r="E115" s="28"/>
      <c r="F115" s="24"/>
      <c r="G115" s="28"/>
      <c r="H115" s="28"/>
      <c r="I115" s="45">
        <f>SUM(I116:I117)</f>
        <v>846.90122653999993</v>
      </c>
      <c r="J115" s="52">
        <f t="shared" si="20"/>
        <v>5.0334722865906533E-4</v>
      </c>
    </row>
    <row r="116" spans="1:10" ht="39" customHeight="1" x14ac:dyDescent="0.25">
      <c r="A116" s="53" t="s">
        <v>583</v>
      </c>
      <c r="B116" s="37" t="s">
        <v>119</v>
      </c>
      <c r="C116" s="38" t="s">
        <v>12</v>
      </c>
      <c r="D116" s="38" t="s">
        <v>797</v>
      </c>
      <c r="E116" s="39" t="s">
        <v>444</v>
      </c>
      <c r="F116" s="25">
        <v>1.5</v>
      </c>
      <c r="G116" s="6">
        <v>118.10999999999999</v>
      </c>
      <c r="H116" s="27">
        <f t="shared" ref="H116:H117" si="37">G116*(1+$G$3)</f>
        <v>142.41703799999999</v>
      </c>
      <c r="I116" s="27">
        <f t="shared" ref="I116:I117" si="38">F116*H116</f>
        <v>213.62555699999999</v>
      </c>
      <c r="J116" s="54">
        <f t="shared" si="20"/>
        <v>1.2696620186276297E-4</v>
      </c>
    </row>
    <row r="117" spans="1:10" ht="39" customHeight="1" x14ac:dyDescent="0.25">
      <c r="A117" s="53" t="s">
        <v>584</v>
      </c>
      <c r="B117" s="37" t="s">
        <v>120</v>
      </c>
      <c r="C117" s="38" t="s">
        <v>12</v>
      </c>
      <c r="D117" s="38" t="s">
        <v>798</v>
      </c>
      <c r="E117" s="39" t="s">
        <v>444</v>
      </c>
      <c r="F117" s="25">
        <v>3.97</v>
      </c>
      <c r="G117" s="6">
        <v>132.29</v>
      </c>
      <c r="H117" s="27">
        <f t="shared" si="37"/>
        <v>159.51528199999998</v>
      </c>
      <c r="I117" s="27">
        <f t="shared" si="38"/>
        <v>633.27566953999997</v>
      </c>
      <c r="J117" s="54">
        <f t="shared" si="20"/>
        <v>3.7638102679630233E-4</v>
      </c>
    </row>
    <row r="118" spans="1:10" ht="24" customHeight="1" x14ac:dyDescent="0.25">
      <c r="A118" s="51" t="s">
        <v>585</v>
      </c>
      <c r="B118" s="28"/>
      <c r="C118" s="28"/>
      <c r="D118" s="28" t="s">
        <v>121</v>
      </c>
      <c r="E118" s="28"/>
      <c r="F118" s="24"/>
      <c r="G118" s="28"/>
      <c r="H118" s="28"/>
      <c r="I118" s="45">
        <f>I119+I122+I124</f>
        <v>88794.236830359994</v>
      </c>
      <c r="J118" s="52">
        <f t="shared" si="20"/>
        <v>5.2773961861002756E-2</v>
      </c>
    </row>
    <row r="119" spans="1:10" ht="24" customHeight="1" x14ac:dyDescent="0.25">
      <c r="A119" s="51" t="s">
        <v>586</v>
      </c>
      <c r="B119" s="28"/>
      <c r="C119" s="28"/>
      <c r="D119" s="28" t="s">
        <v>110</v>
      </c>
      <c r="E119" s="28"/>
      <c r="F119" s="24"/>
      <c r="G119" s="28"/>
      <c r="H119" s="28"/>
      <c r="I119" s="45">
        <f>SUM(I120:I121)</f>
        <v>48422.844377599991</v>
      </c>
      <c r="J119" s="52">
        <f t="shared" si="20"/>
        <v>2.8779630678812076E-2</v>
      </c>
    </row>
    <row r="120" spans="1:10" ht="52.05" customHeight="1" x14ac:dyDescent="0.25">
      <c r="A120" s="53" t="s">
        <v>587</v>
      </c>
      <c r="B120" s="37" t="s">
        <v>111</v>
      </c>
      <c r="C120" s="38" t="s">
        <v>12</v>
      </c>
      <c r="D120" s="38" t="s">
        <v>112</v>
      </c>
      <c r="E120" s="39" t="s">
        <v>444</v>
      </c>
      <c r="F120" s="25">
        <v>570.42999999999995</v>
      </c>
      <c r="G120" s="6">
        <v>61.04999999999999</v>
      </c>
      <c r="H120" s="27">
        <f t="shared" ref="H120:H121" si="39">G120*(1+$G$3)</f>
        <v>73.61408999999999</v>
      </c>
      <c r="I120" s="27">
        <f t="shared" ref="I120:I121" si="40">F120*H120</f>
        <v>41991.685358699993</v>
      </c>
      <c r="J120" s="54">
        <f t="shared" si="20"/>
        <v>2.4957335979282347E-2</v>
      </c>
    </row>
    <row r="121" spans="1:10" ht="52.05" customHeight="1" x14ac:dyDescent="0.25">
      <c r="A121" s="53" t="s">
        <v>588</v>
      </c>
      <c r="B121" s="37" t="s">
        <v>113</v>
      </c>
      <c r="C121" s="38" t="s">
        <v>12</v>
      </c>
      <c r="D121" s="38" t="s">
        <v>114</v>
      </c>
      <c r="E121" s="39" t="s">
        <v>444</v>
      </c>
      <c r="F121" s="25">
        <v>570.42999999999995</v>
      </c>
      <c r="G121" s="6">
        <v>9.35</v>
      </c>
      <c r="H121" s="27">
        <f t="shared" si="39"/>
        <v>11.274229999999999</v>
      </c>
      <c r="I121" s="27">
        <f t="shared" si="40"/>
        <v>6431.159018899999</v>
      </c>
      <c r="J121" s="54">
        <f t="shared" si="20"/>
        <v>3.8222946995297288E-3</v>
      </c>
    </row>
    <row r="122" spans="1:10" ht="24" customHeight="1" x14ac:dyDescent="0.25">
      <c r="A122" s="51" t="s">
        <v>589</v>
      </c>
      <c r="B122" s="28"/>
      <c r="C122" s="28"/>
      <c r="D122" s="28" t="s">
        <v>115</v>
      </c>
      <c r="E122" s="28"/>
      <c r="F122" s="24"/>
      <c r="G122" s="28"/>
      <c r="H122" s="28"/>
      <c r="I122" s="45">
        <f>I123</f>
        <v>6023.1446352000003</v>
      </c>
      <c r="J122" s="52">
        <f t="shared" si="20"/>
        <v>3.5797954530385197E-3</v>
      </c>
    </row>
    <row r="123" spans="1:10" ht="52.05" customHeight="1" x14ac:dyDescent="0.25">
      <c r="A123" s="53" t="s">
        <v>590</v>
      </c>
      <c r="B123" s="37" t="s">
        <v>116</v>
      </c>
      <c r="C123" s="38" t="s">
        <v>12</v>
      </c>
      <c r="D123" s="38" t="s">
        <v>795</v>
      </c>
      <c r="E123" s="39" t="s">
        <v>444</v>
      </c>
      <c r="F123" s="25">
        <v>79.2</v>
      </c>
      <c r="G123" s="6">
        <v>63.07</v>
      </c>
      <c r="H123" s="27">
        <f>G123*(1+$G$3)</f>
        <v>76.049806000000004</v>
      </c>
      <c r="I123" s="27">
        <f t="shared" ref="I123" si="41">F123*H123</f>
        <v>6023.1446352000003</v>
      </c>
      <c r="J123" s="54">
        <f t="shared" si="20"/>
        <v>3.5797954530385197E-3</v>
      </c>
    </row>
    <row r="124" spans="1:10" ht="24" customHeight="1" x14ac:dyDescent="0.25">
      <c r="A124" s="51" t="s">
        <v>591</v>
      </c>
      <c r="B124" s="28"/>
      <c r="C124" s="28"/>
      <c r="D124" s="28" t="s">
        <v>117</v>
      </c>
      <c r="E124" s="28"/>
      <c r="F124" s="24"/>
      <c r="G124" s="28"/>
      <c r="H124" s="28"/>
      <c r="I124" s="45">
        <f>SUM(I125:I127)</f>
        <v>34348.247817559997</v>
      </c>
      <c r="J124" s="52">
        <f t="shared" si="20"/>
        <v>2.0414535729152156E-2</v>
      </c>
    </row>
    <row r="125" spans="1:10" ht="39" customHeight="1" x14ac:dyDescent="0.25">
      <c r="A125" s="53" t="s">
        <v>592</v>
      </c>
      <c r="B125" s="37" t="s">
        <v>118</v>
      </c>
      <c r="C125" s="38" t="s">
        <v>12</v>
      </c>
      <c r="D125" s="38" t="s">
        <v>796</v>
      </c>
      <c r="E125" s="39" t="s">
        <v>444</v>
      </c>
      <c r="F125" s="25">
        <v>225.86</v>
      </c>
      <c r="G125" s="6">
        <v>106.64</v>
      </c>
      <c r="H125" s="27">
        <f t="shared" ref="H125:H127" si="42">G125*(1+$G$3)</f>
        <v>128.586512</v>
      </c>
      <c r="I125" s="27">
        <f t="shared" ref="I125:I127" si="43">F125*H125</f>
        <v>29042.549600320002</v>
      </c>
      <c r="J125" s="54">
        <f t="shared" si="20"/>
        <v>1.7261147340922021E-2</v>
      </c>
    </row>
    <row r="126" spans="1:10" ht="39" customHeight="1" x14ac:dyDescent="0.25">
      <c r="A126" s="53" t="s">
        <v>593</v>
      </c>
      <c r="B126" s="37" t="s">
        <v>119</v>
      </c>
      <c r="C126" s="38" t="s">
        <v>12</v>
      </c>
      <c r="D126" s="38" t="s">
        <v>797</v>
      </c>
      <c r="E126" s="39" t="s">
        <v>444</v>
      </c>
      <c r="F126" s="25">
        <v>24.43</v>
      </c>
      <c r="G126" s="6">
        <v>118.10999999999999</v>
      </c>
      <c r="H126" s="27">
        <f t="shared" si="42"/>
        <v>142.41703799999999</v>
      </c>
      <c r="I126" s="27">
        <f t="shared" si="43"/>
        <v>3479.2482383399997</v>
      </c>
      <c r="J126" s="54">
        <f t="shared" si="20"/>
        <v>2.067856207671533E-3</v>
      </c>
    </row>
    <row r="127" spans="1:10" ht="39" customHeight="1" x14ac:dyDescent="0.25">
      <c r="A127" s="53" t="s">
        <v>594</v>
      </c>
      <c r="B127" s="37" t="s">
        <v>120</v>
      </c>
      <c r="C127" s="38" t="s">
        <v>12</v>
      </c>
      <c r="D127" s="38" t="s">
        <v>798</v>
      </c>
      <c r="E127" s="39" t="s">
        <v>444</v>
      </c>
      <c r="F127" s="25">
        <v>11.45</v>
      </c>
      <c r="G127" s="6">
        <v>132.29</v>
      </c>
      <c r="H127" s="27">
        <f t="shared" si="42"/>
        <v>159.51528199999998</v>
      </c>
      <c r="I127" s="27">
        <f t="shared" si="43"/>
        <v>1826.4499788999997</v>
      </c>
      <c r="J127" s="54">
        <f t="shared" si="20"/>
        <v>1.0855321805586049E-3</v>
      </c>
    </row>
    <row r="128" spans="1:10" ht="24" customHeight="1" x14ac:dyDescent="0.25">
      <c r="A128" s="51" t="s">
        <v>595</v>
      </c>
      <c r="B128" s="28"/>
      <c r="C128" s="28"/>
      <c r="D128" s="28" t="s">
        <v>43</v>
      </c>
      <c r="E128" s="28"/>
      <c r="F128" s="24"/>
      <c r="G128" s="28"/>
      <c r="H128" s="28"/>
      <c r="I128" s="45">
        <f>I129</f>
        <v>6962.8420592999992</v>
      </c>
      <c r="J128" s="52">
        <f t="shared" si="20"/>
        <v>4.1382951686797474E-3</v>
      </c>
    </row>
    <row r="129" spans="1:10" ht="39" customHeight="1" x14ac:dyDescent="0.25">
      <c r="A129" s="53" t="s">
        <v>596</v>
      </c>
      <c r="B129" s="37" t="s">
        <v>120</v>
      </c>
      <c r="C129" s="38" t="s">
        <v>12</v>
      </c>
      <c r="D129" s="38" t="s">
        <v>798</v>
      </c>
      <c r="E129" s="39" t="s">
        <v>444</v>
      </c>
      <c r="F129" s="25">
        <v>43.65</v>
      </c>
      <c r="G129" s="6">
        <v>132.29</v>
      </c>
      <c r="H129" s="27">
        <f>G129*(1+$G$3)</f>
        <v>159.51528199999998</v>
      </c>
      <c r="I129" s="27">
        <f t="shared" ref="I129" si="44">F129*H129</f>
        <v>6962.8420592999992</v>
      </c>
      <c r="J129" s="54">
        <f t="shared" si="20"/>
        <v>4.1382951686797474E-3</v>
      </c>
    </row>
    <row r="130" spans="1:10" ht="24" customHeight="1" x14ac:dyDescent="0.25">
      <c r="A130" s="51" t="s">
        <v>597</v>
      </c>
      <c r="B130" s="28"/>
      <c r="C130" s="28"/>
      <c r="D130" s="28" t="s">
        <v>122</v>
      </c>
      <c r="E130" s="28"/>
      <c r="F130" s="24"/>
      <c r="G130" s="28"/>
      <c r="H130" s="28"/>
      <c r="I130" s="45">
        <f>I131</f>
        <v>36283.814617599994</v>
      </c>
      <c r="J130" s="52">
        <f t="shared" si="20"/>
        <v>2.1564920395218776E-2</v>
      </c>
    </row>
    <row r="131" spans="1:10" ht="24" customHeight="1" x14ac:dyDescent="0.25">
      <c r="A131" s="51" t="s">
        <v>598</v>
      </c>
      <c r="B131" s="28"/>
      <c r="C131" s="28"/>
      <c r="D131" s="28" t="s">
        <v>110</v>
      </c>
      <c r="E131" s="28"/>
      <c r="F131" s="24"/>
      <c r="G131" s="28"/>
      <c r="H131" s="28"/>
      <c r="I131" s="45">
        <f>SUM(I132:I133)</f>
        <v>36283.814617599994</v>
      </c>
      <c r="J131" s="52">
        <f t="shared" si="20"/>
        <v>2.1564920395218776E-2</v>
      </c>
    </row>
    <row r="132" spans="1:10" ht="52.05" customHeight="1" x14ac:dyDescent="0.25">
      <c r="A132" s="53" t="s">
        <v>599</v>
      </c>
      <c r="B132" s="37" t="s">
        <v>111</v>
      </c>
      <c r="C132" s="38" t="s">
        <v>12</v>
      </c>
      <c r="D132" s="38" t="s">
        <v>112</v>
      </c>
      <c r="E132" s="39" t="s">
        <v>444</v>
      </c>
      <c r="F132" s="25">
        <v>427.43</v>
      </c>
      <c r="G132" s="6">
        <v>61.04999999999999</v>
      </c>
      <c r="H132" s="27">
        <f t="shared" ref="H132:H133" si="45">G132*(1+$G$3)</f>
        <v>73.61408999999999</v>
      </c>
      <c r="I132" s="27">
        <f t="shared" ref="I132:I133" si="46">F132*H132</f>
        <v>31464.870488699995</v>
      </c>
      <c r="J132" s="54">
        <f t="shared" si="20"/>
        <v>1.8700829405228783E-2</v>
      </c>
    </row>
    <row r="133" spans="1:10" ht="52.05" customHeight="1" x14ac:dyDescent="0.25">
      <c r="A133" s="53" t="s">
        <v>600</v>
      </c>
      <c r="B133" s="37" t="s">
        <v>113</v>
      </c>
      <c r="C133" s="38" t="s">
        <v>12</v>
      </c>
      <c r="D133" s="38" t="s">
        <v>114</v>
      </c>
      <c r="E133" s="39" t="s">
        <v>444</v>
      </c>
      <c r="F133" s="25">
        <v>427.43</v>
      </c>
      <c r="G133" s="6">
        <v>9.35</v>
      </c>
      <c r="H133" s="27">
        <f t="shared" si="45"/>
        <v>11.274229999999999</v>
      </c>
      <c r="I133" s="27">
        <f t="shared" si="46"/>
        <v>4818.9441288999997</v>
      </c>
      <c r="J133" s="54">
        <f t="shared" si="20"/>
        <v>2.8640909899899938E-3</v>
      </c>
    </row>
    <row r="134" spans="1:10" ht="24" customHeight="1" x14ac:dyDescent="0.25">
      <c r="A134" s="51">
        <v>9</v>
      </c>
      <c r="B134" s="28"/>
      <c r="C134" s="28"/>
      <c r="D134" s="28" t="s">
        <v>123</v>
      </c>
      <c r="E134" s="28"/>
      <c r="F134" s="24"/>
      <c r="G134" s="28"/>
      <c r="H134" s="28"/>
      <c r="I134" s="45">
        <f>SUM(I135:I136)</f>
        <v>126007.86058858001</v>
      </c>
      <c r="J134" s="52">
        <f t="shared" si="20"/>
        <v>7.489150497000012E-2</v>
      </c>
    </row>
    <row r="135" spans="1:10" s="26" customFormat="1" ht="52.05" customHeight="1" x14ac:dyDescent="0.25">
      <c r="A135" s="55" t="s">
        <v>601</v>
      </c>
      <c r="B135" s="56">
        <v>39511</v>
      </c>
      <c r="C135" s="57" t="s">
        <v>12</v>
      </c>
      <c r="D135" s="57" t="s">
        <v>124</v>
      </c>
      <c r="E135" s="58" t="s">
        <v>444</v>
      </c>
      <c r="F135" s="40">
        <v>783.62000000000012</v>
      </c>
      <c r="G135" s="7">
        <v>130.16</v>
      </c>
      <c r="H135" s="59">
        <f>G135*(1+$G$3)</f>
        <v>156.94692799999999</v>
      </c>
      <c r="I135" s="59">
        <f>F135*H135</f>
        <v>122986.75171936001</v>
      </c>
      <c r="J135" s="60">
        <f t="shared" ref="J135:J198" si="47">I135/$J$345</f>
        <v>7.3095939289912648E-2</v>
      </c>
    </row>
    <row r="136" spans="1:10" s="23" customFormat="1" ht="52.05" customHeight="1" x14ac:dyDescent="0.25">
      <c r="A136" s="53" t="s">
        <v>602</v>
      </c>
      <c r="B136" s="37">
        <v>96114</v>
      </c>
      <c r="C136" s="38" t="s">
        <v>12</v>
      </c>
      <c r="D136" s="38" t="s">
        <v>469</v>
      </c>
      <c r="E136" s="39" t="s">
        <v>444</v>
      </c>
      <c r="F136" s="25">
        <v>35.89</v>
      </c>
      <c r="G136" s="6">
        <v>69.81</v>
      </c>
      <c r="H136" s="27">
        <f t="shared" ref="H136" si="48">G136*(1+$G$3)</f>
        <v>84.176898000000008</v>
      </c>
      <c r="I136" s="27">
        <f t="shared" ref="I136" si="49">F136*H136</f>
        <v>3021.1088692200005</v>
      </c>
      <c r="J136" s="54">
        <f t="shared" si="47"/>
        <v>1.7955656800874729E-3</v>
      </c>
    </row>
    <row r="137" spans="1:10" ht="24" customHeight="1" x14ac:dyDescent="0.25">
      <c r="A137" s="51">
        <v>10</v>
      </c>
      <c r="B137" s="28"/>
      <c r="C137" s="28"/>
      <c r="D137" s="28" t="s">
        <v>125</v>
      </c>
      <c r="E137" s="28"/>
      <c r="F137" s="24"/>
      <c r="G137" s="28"/>
      <c r="H137" s="28"/>
      <c r="I137" s="45">
        <f>SUM(I138:I141)</f>
        <v>127350.99023580003</v>
      </c>
      <c r="J137" s="52">
        <f t="shared" si="47"/>
        <v>7.5689780571064083E-2</v>
      </c>
    </row>
    <row r="138" spans="1:10" ht="24" customHeight="1" x14ac:dyDescent="0.25">
      <c r="A138" s="53" t="s">
        <v>603</v>
      </c>
      <c r="B138" s="37" t="s">
        <v>126</v>
      </c>
      <c r="C138" s="38" t="s">
        <v>40</v>
      </c>
      <c r="D138" s="38" t="s">
        <v>127</v>
      </c>
      <c r="E138" s="39" t="s">
        <v>35</v>
      </c>
      <c r="F138" s="25">
        <v>1</v>
      </c>
      <c r="G138" s="6">
        <v>2458.1999999999998</v>
      </c>
      <c r="H138" s="27">
        <f t="shared" ref="H138:H141" si="50">G138*(1+$G$3)</f>
        <v>2964.0975599999997</v>
      </c>
      <c r="I138" s="27">
        <f t="shared" ref="I138:I141" si="51">F138*H138</f>
        <v>2964.0975599999997</v>
      </c>
      <c r="J138" s="54">
        <f t="shared" si="47"/>
        <v>1.7616815816839891E-3</v>
      </c>
    </row>
    <row r="139" spans="1:10" ht="25.95" customHeight="1" x14ac:dyDescent="0.25">
      <c r="A139" s="53" t="s">
        <v>604</v>
      </c>
      <c r="B139" s="37" t="s">
        <v>128</v>
      </c>
      <c r="C139" s="38" t="s">
        <v>12</v>
      </c>
      <c r="D139" s="38" t="s">
        <v>129</v>
      </c>
      <c r="E139" s="39" t="s">
        <v>444</v>
      </c>
      <c r="F139" s="25">
        <v>62.4</v>
      </c>
      <c r="G139" s="6">
        <v>1577.6500000000003</v>
      </c>
      <c r="H139" s="27">
        <f t="shared" si="50"/>
        <v>1902.3303700000004</v>
      </c>
      <c r="I139" s="27">
        <f t="shared" si="51"/>
        <v>118705.41508800002</v>
      </c>
      <c r="J139" s="54">
        <f t="shared" si="47"/>
        <v>7.0551369910605219E-2</v>
      </c>
    </row>
    <row r="140" spans="1:10" ht="52.05" customHeight="1" x14ac:dyDescent="0.25">
      <c r="A140" s="53" t="s">
        <v>605</v>
      </c>
      <c r="B140" s="37" t="s">
        <v>130</v>
      </c>
      <c r="C140" s="38" t="s">
        <v>12</v>
      </c>
      <c r="D140" s="38" t="s">
        <v>131</v>
      </c>
      <c r="E140" s="39" t="s">
        <v>444</v>
      </c>
      <c r="F140" s="25">
        <v>22.85</v>
      </c>
      <c r="G140" s="6">
        <v>174.58</v>
      </c>
      <c r="H140" s="27">
        <f t="shared" si="50"/>
        <v>210.50856400000001</v>
      </c>
      <c r="I140" s="27">
        <f t="shared" si="51"/>
        <v>4810.1206874000009</v>
      </c>
      <c r="J140" s="54">
        <f t="shared" si="47"/>
        <v>2.858846866251498E-3</v>
      </c>
    </row>
    <row r="141" spans="1:10" ht="25.95" customHeight="1" x14ac:dyDescent="0.25">
      <c r="A141" s="53" t="s">
        <v>606</v>
      </c>
      <c r="B141" s="37" t="s">
        <v>132</v>
      </c>
      <c r="C141" s="38" t="s">
        <v>12</v>
      </c>
      <c r="D141" s="38" t="s">
        <v>133</v>
      </c>
      <c r="E141" s="39" t="s">
        <v>444</v>
      </c>
      <c r="F141" s="25">
        <v>24.85</v>
      </c>
      <c r="G141" s="6">
        <v>29.08</v>
      </c>
      <c r="H141" s="27">
        <f t="shared" si="50"/>
        <v>35.064664</v>
      </c>
      <c r="I141" s="27">
        <f t="shared" si="51"/>
        <v>871.35690040000009</v>
      </c>
      <c r="J141" s="54">
        <f t="shared" si="47"/>
        <v>5.1788221252337271E-4</v>
      </c>
    </row>
    <row r="142" spans="1:10" ht="24" customHeight="1" x14ac:dyDescent="0.25">
      <c r="A142" s="51">
        <v>11</v>
      </c>
      <c r="B142" s="28"/>
      <c r="C142" s="28"/>
      <c r="D142" s="28" t="s">
        <v>134</v>
      </c>
      <c r="E142" s="28"/>
      <c r="F142" s="24"/>
      <c r="G142" s="28"/>
      <c r="H142" s="28"/>
      <c r="I142" s="45">
        <f>SUM(I143:I148)</f>
        <v>72449.981596104</v>
      </c>
      <c r="J142" s="52">
        <f t="shared" si="47"/>
        <v>4.3059918099052179E-2</v>
      </c>
    </row>
    <row r="143" spans="1:10" ht="25.95" customHeight="1" x14ac:dyDescent="0.25">
      <c r="A143" s="53" t="s">
        <v>607</v>
      </c>
      <c r="B143" s="37" t="s">
        <v>135</v>
      </c>
      <c r="C143" s="38" t="s">
        <v>12</v>
      </c>
      <c r="D143" s="38" t="s">
        <v>136</v>
      </c>
      <c r="E143" s="39" t="s">
        <v>444</v>
      </c>
      <c r="F143" s="25">
        <v>2239.5300000000002</v>
      </c>
      <c r="G143" s="6">
        <v>12.93</v>
      </c>
      <c r="H143" s="27">
        <f t="shared" ref="H143:H144" si="52">G143*(1+$G$3)</f>
        <v>15.590994</v>
      </c>
      <c r="I143" s="27">
        <f t="shared" ref="I143:I144" si="53">F143*H143</f>
        <v>34916.498792820006</v>
      </c>
      <c r="J143" s="54">
        <f t="shared" si="47"/>
        <v>2.0752269982706725E-2</v>
      </c>
    </row>
    <row r="144" spans="1:10" ht="25.8" customHeight="1" x14ac:dyDescent="0.25">
      <c r="A144" s="53" t="s">
        <v>468</v>
      </c>
      <c r="B144" s="37" t="s">
        <v>135</v>
      </c>
      <c r="C144" s="38" t="s">
        <v>12</v>
      </c>
      <c r="D144" s="38" t="s">
        <v>136</v>
      </c>
      <c r="E144" s="39" t="s">
        <v>444</v>
      </c>
      <c r="F144" s="25">
        <v>317.39</v>
      </c>
      <c r="G144" s="6">
        <v>12.93</v>
      </c>
      <c r="H144" s="27">
        <f t="shared" si="52"/>
        <v>15.590994</v>
      </c>
      <c r="I144" s="27">
        <f t="shared" si="53"/>
        <v>4948.4255856600003</v>
      </c>
      <c r="J144" s="54">
        <f t="shared" si="47"/>
        <v>2.9410469919185218E-3</v>
      </c>
    </row>
    <row r="145" spans="1:10" s="23" customFormat="1" ht="39.6" x14ac:dyDescent="0.25">
      <c r="A145" s="53" t="s">
        <v>608</v>
      </c>
      <c r="B145" s="37">
        <v>88411</v>
      </c>
      <c r="C145" s="38" t="s">
        <v>12</v>
      </c>
      <c r="D145" s="38" t="s">
        <v>453</v>
      </c>
      <c r="E145" s="39" t="s">
        <v>444</v>
      </c>
      <c r="F145" s="25">
        <v>2080.2999999999997</v>
      </c>
      <c r="G145" s="6">
        <v>4.32</v>
      </c>
      <c r="H145" s="27">
        <f t="shared" ref="H145:H147" si="54">G145*(1+$G$3)</f>
        <v>5.2090560000000004</v>
      </c>
      <c r="I145" s="27">
        <f t="shared" ref="I145:I147" si="55">F145*H145</f>
        <v>10836.399196799999</v>
      </c>
      <c r="J145" s="54">
        <f t="shared" si="47"/>
        <v>6.4405049059106318E-3</v>
      </c>
    </row>
    <row r="146" spans="1:10" s="23" customFormat="1" ht="26.4" x14ac:dyDescent="0.25">
      <c r="A146" s="53" t="s">
        <v>609</v>
      </c>
      <c r="B146" s="37">
        <v>88497</v>
      </c>
      <c r="C146" s="38" t="s">
        <v>12</v>
      </c>
      <c r="D146" s="38" t="s">
        <v>454</v>
      </c>
      <c r="E146" s="39" t="s">
        <v>444</v>
      </c>
      <c r="F146" s="25">
        <v>688.34699999999998</v>
      </c>
      <c r="G146" s="6">
        <v>20.84</v>
      </c>
      <c r="H146" s="27">
        <f t="shared" si="54"/>
        <v>25.128872000000001</v>
      </c>
      <c r="I146" s="27">
        <f t="shared" si="55"/>
        <v>17297.383654583999</v>
      </c>
      <c r="J146" s="54">
        <f t="shared" si="47"/>
        <v>1.0280526055155325E-2</v>
      </c>
    </row>
    <row r="147" spans="1:10" s="23" customFormat="1" ht="26.4" x14ac:dyDescent="0.25">
      <c r="A147" s="53" t="s">
        <v>610</v>
      </c>
      <c r="B147" s="37">
        <v>88496</v>
      </c>
      <c r="C147" s="38" t="s">
        <v>12</v>
      </c>
      <c r="D147" s="38" t="s">
        <v>478</v>
      </c>
      <c r="E147" s="39" t="s">
        <v>444</v>
      </c>
      <c r="F147" s="25">
        <v>69.81</v>
      </c>
      <c r="G147" s="6">
        <v>37.200000000000003</v>
      </c>
      <c r="H147" s="27">
        <f t="shared" si="54"/>
        <v>44.855760000000004</v>
      </c>
      <c r="I147" s="27">
        <f t="shared" si="55"/>
        <v>3131.3806056000003</v>
      </c>
      <c r="J147" s="54">
        <f t="shared" si="47"/>
        <v>1.8611045778560598E-3</v>
      </c>
    </row>
    <row r="148" spans="1:10" s="23" customFormat="1" ht="26.4" x14ac:dyDescent="0.25">
      <c r="A148" s="53" t="s">
        <v>611</v>
      </c>
      <c r="B148" s="37">
        <v>88488</v>
      </c>
      <c r="C148" s="38" t="s">
        <v>12</v>
      </c>
      <c r="D148" s="38" t="s">
        <v>479</v>
      </c>
      <c r="E148" s="39" t="s">
        <v>444</v>
      </c>
      <c r="F148" s="25">
        <v>69.81</v>
      </c>
      <c r="G148" s="6">
        <v>15.68</v>
      </c>
      <c r="H148" s="27">
        <f t="shared" ref="H148" si="56">G148*(1+$G$3)</f>
        <v>18.906943999999999</v>
      </c>
      <c r="I148" s="27">
        <f t="shared" ref="I148" si="57">F148*H148</f>
        <v>1319.89376064</v>
      </c>
      <c r="J148" s="54">
        <f t="shared" si="47"/>
        <v>7.8446558550491975E-4</v>
      </c>
    </row>
    <row r="149" spans="1:10" ht="24" customHeight="1" x14ac:dyDescent="0.25">
      <c r="A149" s="51">
        <v>12</v>
      </c>
      <c r="B149" s="28"/>
      <c r="C149" s="28"/>
      <c r="D149" s="28" t="s">
        <v>137</v>
      </c>
      <c r="E149" s="28"/>
      <c r="F149" s="24"/>
      <c r="G149" s="28"/>
      <c r="H149" s="28"/>
      <c r="I149" s="45">
        <f>SUM(I150:I151)</f>
        <v>6791.6564420000004</v>
      </c>
      <c r="J149" s="52">
        <f t="shared" si="47"/>
        <v>4.0365527182569579E-3</v>
      </c>
    </row>
    <row r="150" spans="1:10" s="2" customFormat="1" ht="24" customHeight="1" x14ac:dyDescent="0.25">
      <c r="A150" s="53" t="s">
        <v>612</v>
      </c>
      <c r="B150" s="37" t="s">
        <v>138</v>
      </c>
      <c r="C150" s="38" t="s">
        <v>40</v>
      </c>
      <c r="D150" s="38" t="s">
        <v>139</v>
      </c>
      <c r="E150" s="39" t="s">
        <v>13</v>
      </c>
      <c r="F150" s="25">
        <v>60</v>
      </c>
      <c r="G150" s="27">
        <v>80.09</v>
      </c>
      <c r="H150" s="27">
        <f t="shared" ref="H150" si="58">G150*(1+$G$3)</f>
        <v>96.572522000000006</v>
      </c>
      <c r="I150" s="27">
        <f>F150*H150</f>
        <v>5794.3513200000007</v>
      </c>
      <c r="J150" s="54">
        <f t="shared" si="47"/>
        <v>3.4438144465967955E-3</v>
      </c>
    </row>
    <row r="151" spans="1:10" ht="39" customHeight="1" x14ac:dyDescent="0.25">
      <c r="A151" s="53" t="s">
        <v>613</v>
      </c>
      <c r="B151" s="37" t="s">
        <v>140</v>
      </c>
      <c r="C151" s="38" t="s">
        <v>12</v>
      </c>
      <c r="D151" s="38" t="s">
        <v>141</v>
      </c>
      <c r="E151" s="39" t="s">
        <v>13</v>
      </c>
      <c r="F151" s="25">
        <v>11</v>
      </c>
      <c r="G151" s="6">
        <v>75.19</v>
      </c>
      <c r="H151" s="27">
        <f>G151*(1+$G$3)</f>
        <v>90.664102</v>
      </c>
      <c r="I151" s="27">
        <f t="shared" ref="I151" si="59">F151*H151</f>
        <v>997.30512199999998</v>
      </c>
      <c r="J151" s="54">
        <f t="shared" si="47"/>
        <v>5.9273827166016213E-4</v>
      </c>
    </row>
    <row r="152" spans="1:10" ht="24" customHeight="1" x14ac:dyDescent="0.25">
      <c r="A152" s="51">
        <v>13</v>
      </c>
      <c r="B152" s="28"/>
      <c r="C152" s="28"/>
      <c r="D152" s="28" t="s">
        <v>142</v>
      </c>
      <c r="E152" s="28"/>
      <c r="F152" s="24"/>
      <c r="G152" s="28"/>
      <c r="H152" s="28"/>
      <c r="I152" s="45">
        <f>I153+I155+I169+I181++I187+I195+I211+I215+I224</f>
        <v>207674.34639677883</v>
      </c>
      <c r="J152" s="52">
        <f t="shared" si="47"/>
        <v>0.1234291596783562</v>
      </c>
    </row>
    <row r="153" spans="1:10" ht="24" customHeight="1" x14ac:dyDescent="0.25">
      <c r="A153" s="51" t="s">
        <v>614</v>
      </c>
      <c r="B153" s="28"/>
      <c r="C153" s="28"/>
      <c r="D153" s="28" t="s">
        <v>143</v>
      </c>
      <c r="E153" s="28"/>
      <c r="F153" s="24"/>
      <c r="G153" s="28"/>
      <c r="H153" s="28"/>
      <c r="I153" s="45">
        <f>I154</f>
        <v>2423.8268120000002</v>
      </c>
      <c r="J153" s="52">
        <f t="shared" si="47"/>
        <v>1.4405770948687066E-3</v>
      </c>
    </row>
    <row r="154" spans="1:10" ht="52.05" customHeight="1" x14ac:dyDescent="0.25">
      <c r="A154" s="53" t="s">
        <v>615</v>
      </c>
      <c r="B154" s="37" t="s">
        <v>144</v>
      </c>
      <c r="C154" s="38" t="s">
        <v>12</v>
      </c>
      <c r="D154" s="38" t="s">
        <v>145</v>
      </c>
      <c r="E154" s="39" t="s">
        <v>35</v>
      </c>
      <c r="F154" s="25">
        <v>1</v>
      </c>
      <c r="G154" s="6">
        <v>2010.14</v>
      </c>
      <c r="H154" s="27">
        <f>G154*(1+$G$3)</f>
        <v>2423.8268120000002</v>
      </c>
      <c r="I154" s="27">
        <f t="shared" ref="I154" si="60">F154*H154</f>
        <v>2423.8268120000002</v>
      </c>
      <c r="J154" s="54">
        <f t="shared" si="47"/>
        <v>1.4405770948687066E-3</v>
      </c>
    </row>
    <row r="155" spans="1:10" ht="24" customHeight="1" x14ac:dyDescent="0.25">
      <c r="A155" s="51" t="s">
        <v>616</v>
      </c>
      <c r="B155" s="28"/>
      <c r="C155" s="28"/>
      <c r="D155" s="28" t="s">
        <v>146</v>
      </c>
      <c r="E155" s="28"/>
      <c r="F155" s="24"/>
      <c r="G155" s="28"/>
      <c r="H155" s="28"/>
      <c r="I155" s="45">
        <f>SUM(I156:I168)</f>
        <v>43694.787664859999</v>
      </c>
      <c r="J155" s="52">
        <f t="shared" si="47"/>
        <v>2.5969557710771377E-2</v>
      </c>
    </row>
    <row r="156" spans="1:10" ht="25.95" customHeight="1" x14ac:dyDescent="0.25">
      <c r="A156" s="53" t="s">
        <v>617</v>
      </c>
      <c r="B156" s="37" t="s">
        <v>147</v>
      </c>
      <c r="C156" s="38" t="s">
        <v>40</v>
      </c>
      <c r="D156" s="38" t="s">
        <v>148</v>
      </c>
      <c r="E156" s="39" t="s">
        <v>35</v>
      </c>
      <c r="F156" s="25">
        <v>23</v>
      </c>
      <c r="G156" s="6">
        <v>37.11</v>
      </c>
      <c r="H156" s="27">
        <f t="shared" ref="H156:H168" si="61">G156*(1+$G$3)</f>
        <v>44.747237999999996</v>
      </c>
      <c r="I156" s="27">
        <f t="shared" ref="I156:I167" si="62">F156*H156</f>
        <v>1029.1864739999999</v>
      </c>
      <c r="J156" s="54">
        <f t="shared" si="47"/>
        <v>6.1168663266403678E-4</v>
      </c>
    </row>
    <row r="157" spans="1:10" ht="24" customHeight="1" x14ac:dyDescent="0.25">
      <c r="A157" s="53" t="s">
        <v>618</v>
      </c>
      <c r="B157" s="37" t="s">
        <v>149</v>
      </c>
      <c r="C157" s="38" t="s">
        <v>40</v>
      </c>
      <c r="D157" s="38" t="s">
        <v>150</v>
      </c>
      <c r="E157" s="39" t="s">
        <v>35</v>
      </c>
      <c r="F157" s="25">
        <v>8</v>
      </c>
      <c r="G157" s="6">
        <v>14.01</v>
      </c>
      <c r="H157" s="27">
        <f t="shared" si="61"/>
        <v>16.893257999999999</v>
      </c>
      <c r="I157" s="27">
        <f t="shared" si="62"/>
        <v>135.146064</v>
      </c>
      <c r="J157" s="54">
        <f t="shared" si="47"/>
        <v>8.0322704285713741E-5</v>
      </c>
    </row>
    <row r="158" spans="1:10" ht="24" customHeight="1" x14ac:dyDescent="0.25">
      <c r="A158" s="53" t="s">
        <v>619</v>
      </c>
      <c r="B158" s="37" t="s">
        <v>151</v>
      </c>
      <c r="C158" s="38" t="s">
        <v>40</v>
      </c>
      <c r="D158" s="38" t="s">
        <v>152</v>
      </c>
      <c r="E158" s="39" t="s">
        <v>35</v>
      </c>
      <c r="F158" s="25">
        <v>25</v>
      </c>
      <c r="G158" s="6">
        <v>77.89</v>
      </c>
      <c r="H158" s="27">
        <f t="shared" si="61"/>
        <v>93.919762000000006</v>
      </c>
      <c r="I158" s="27">
        <f t="shared" si="62"/>
        <v>2347.9940500000002</v>
      </c>
      <c r="J158" s="54">
        <f t="shared" si="47"/>
        <v>1.3955066552494299E-3</v>
      </c>
    </row>
    <row r="159" spans="1:10" ht="25.95" customHeight="1" x14ac:dyDescent="0.25">
      <c r="A159" s="53" t="s">
        <v>620</v>
      </c>
      <c r="B159" s="37" t="s">
        <v>153</v>
      </c>
      <c r="C159" s="38" t="s">
        <v>40</v>
      </c>
      <c r="D159" s="38" t="s">
        <v>154</v>
      </c>
      <c r="E159" s="39" t="s">
        <v>35</v>
      </c>
      <c r="F159" s="25">
        <v>30</v>
      </c>
      <c r="G159" s="6">
        <v>56.12</v>
      </c>
      <c r="H159" s="27">
        <f t="shared" si="61"/>
        <v>67.669495999999995</v>
      </c>
      <c r="I159" s="27">
        <f t="shared" si="62"/>
        <v>2030.0848799999999</v>
      </c>
      <c r="J159" s="54">
        <f t="shared" si="47"/>
        <v>1.206560536540218E-3</v>
      </c>
    </row>
    <row r="160" spans="1:10" ht="25.95" customHeight="1" x14ac:dyDescent="0.25">
      <c r="A160" s="53" t="s">
        <v>621</v>
      </c>
      <c r="B160" s="37" t="s">
        <v>155</v>
      </c>
      <c r="C160" s="38" t="s">
        <v>40</v>
      </c>
      <c r="D160" s="38" t="s">
        <v>156</v>
      </c>
      <c r="E160" s="39" t="s">
        <v>35</v>
      </c>
      <c r="F160" s="25">
        <v>60</v>
      </c>
      <c r="G160" s="6">
        <v>141.05000000000001</v>
      </c>
      <c r="H160" s="27">
        <f t="shared" si="61"/>
        <v>170.07809</v>
      </c>
      <c r="I160" s="27">
        <f t="shared" si="62"/>
        <v>10204.6854</v>
      </c>
      <c r="J160" s="54">
        <f t="shared" si="47"/>
        <v>6.0650521624731925E-3</v>
      </c>
    </row>
    <row r="161" spans="1:10" ht="24" customHeight="1" x14ac:dyDescent="0.25">
      <c r="A161" s="53" t="s">
        <v>622</v>
      </c>
      <c r="B161" s="37" t="s">
        <v>157</v>
      </c>
      <c r="C161" s="38" t="s">
        <v>40</v>
      </c>
      <c r="D161" s="38" t="s">
        <v>158</v>
      </c>
      <c r="E161" s="39" t="s">
        <v>35</v>
      </c>
      <c r="F161" s="25">
        <v>1</v>
      </c>
      <c r="G161" s="6">
        <v>64.48</v>
      </c>
      <c r="H161" s="27">
        <f t="shared" si="61"/>
        <v>77.749983999999998</v>
      </c>
      <c r="I161" s="27">
        <f t="shared" si="62"/>
        <v>77.749983999999998</v>
      </c>
      <c r="J161" s="54">
        <f t="shared" si="47"/>
        <v>4.6209921237890989E-5</v>
      </c>
    </row>
    <row r="162" spans="1:10" ht="24" customHeight="1" x14ac:dyDescent="0.25">
      <c r="A162" s="53" t="s">
        <v>623</v>
      </c>
      <c r="B162" s="37" t="s">
        <v>159</v>
      </c>
      <c r="C162" s="38" t="s">
        <v>40</v>
      </c>
      <c r="D162" s="38" t="s">
        <v>160</v>
      </c>
      <c r="E162" s="39" t="s">
        <v>35</v>
      </c>
      <c r="F162" s="25">
        <v>44</v>
      </c>
      <c r="G162" s="6">
        <v>53.839999999999996</v>
      </c>
      <c r="H162" s="27">
        <f t="shared" si="61"/>
        <v>64.920271999999997</v>
      </c>
      <c r="I162" s="27">
        <f t="shared" si="62"/>
        <v>2856.4919679999998</v>
      </c>
      <c r="J162" s="54">
        <f t="shared" si="47"/>
        <v>1.6977272800203819E-3</v>
      </c>
    </row>
    <row r="163" spans="1:10" ht="24" customHeight="1" x14ac:dyDescent="0.25">
      <c r="A163" s="53" t="s">
        <v>624</v>
      </c>
      <c r="B163" s="37" t="s">
        <v>161</v>
      </c>
      <c r="C163" s="38" t="s">
        <v>40</v>
      </c>
      <c r="D163" s="38" t="s">
        <v>162</v>
      </c>
      <c r="E163" s="39" t="s">
        <v>35</v>
      </c>
      <c r="F163" s="25">
        <v>40</v>
      </c>
      <c r="G163" s="6">
        <v>11.120000000000001</v>
      </c>
      <c r="H163" s="27">
        <f t="shared" si="61"/>
        <v>13.408496000000001</v>
      </c>
      <c r="I163" s="27">
        <f t="shared" si="62"/>
        <v>536.33984000000009</v>
      </c>
      <c r="J163" s="54">
        <f t="shared" si="47"/>
        <v>3.1876819116957066E-4</v>
      </c>
    </row>
    <row r="164" spans="1:10" ht="25.95" customHeight="1" x14ac:dyDescent="0.25">
      <c r="A164" s="55" t="s">
        <v>625</v>
      </c>
      <c r="B164" s="56" t="s">
        <v>163</v>
      </c>
      <c r="C164" s="57" t="s">
        <v>40</v>
      </c>
      <c r="D164" s="57" t="s">
        <v>164</v>
      </c>
      <c r="E164" s="58" t="s">
        <v>13</v>
      </c>
      <c r="F164" s="40">
        <v>22.56</v>
      </c>
      <c r="G164" s="7">
        <v>124</v>
      </c>
      <c r="H164" s="59">
        <f t="shared" si="61"/>
        <v>149.51920000000001</v>
      </c>
      <c r="I164" s="59">
        <f t="shared" si="62"/>
        <v>3373.1531519999999</v>
      </c>
      <c r="J164" s="60">
        <f t="shared" si="47"/>
        <v>2.0047996598592703E-3</v>
      </c>
    </row>
    <row r="165" spans="1:10" ht="25.95" customHeight="1" x14ac:dyDescent="0.25">
      <c r="A165" s="55" t="s">
        <v>626</v>
      </c>
      <c r="B165" s="56" t="s">
        <v>165</v>
      </c>
      <c r="C165" s="57" t="s">
        <v>40</v>
      </c>
      <c r="D165" s="57" t="s">
        <v>166</v>
      </c>
      <c r="E165" s="58" t="s">
        <v>13</v>
      </c>
      <c r="F165" s="40">
        <v>120.29</v>
      </c>
      <c r="G165" s="7">
        <v>105.23</v>
      </c>
      <c r="H165" s="59">
        <f t="shared" si="61"/>
        <v>126.88633400000001</v>
      </c>
      <c r="I165" s="59">
        <f t="shared" si="62"/>
        <v>15263.157116860002</v>
      </c>
      <c r="J165" s="60">
        <f t="shared" si="47"/>
        <v>9.0715039659899615E-3</v>
      </c>
    </row>
    <row r="166" spans="1:10" s="26" customFormat="1" ht="23.4" customHeight="1" x14ac:dyDescent="0.25">
      <c r="A166" s="53" t="s">
        <v>627</v>
      </c>
      <c r="B166" s="37" t="s">
        <v>167</v>
      </c>
      <c r="C166" s="38" t="s">
        <v>40</v>
      </c>
      <c r="D166" s="38" t="s">
        <v>168</v>
      </c>
      <c r="E166" s="39" t="s">
        <v>35</v>
      </c>
      <c r="F166" s="25">
        <v>18</v>
      </c>
      <c r="G166" s="6">
        <v>184.74</v>
      </c>
      <c r="H166" s="27">
        <f t="shared" si="61"/>
        <v>222.75949199999999</v>
      </c>
      <c r="I166" s="27">
        <f t="shared" si="62"/>
        <v>4009.6708559999997</v>
      </c>
      <c r="J166" s="54">
        <f t="shared" si="47"/>
        <v>2.3831075572392007E-3</v>
      </c>
    </row>
    <row r="167" spans="1:10" s="23" customFormat="1" ht="26.4" x14ac:dyDescent="0.25">
      <c r="A167" s="53" t="s">
        <v>628</v>
      </c>
      <c r="B167" s="37">
        <v>90447</v>
      </c>
      <c r="C167" s="38" t="s">
        <v>12</v>
      </c>
      <c r="D167" s="38" t="s">
        <v>463</v>
      </c>
      <c r="E167" s="39" t="s">
        <v>13</v>
      </c>
      <c r="F167" s="25">
        <v>60</v>
      </c>
      <c r="G167" s="6">
        <v>12.01</v>
      </c>
      <c r="H167" s="27">
        <f t="shared" si="61"/>
        <v>14.481657999999999</v>
      </c>
      <c r="I167" s="27">
        <f t="shared" si="62"/>
        <v>868.89947999999993</v>
      </c>
      <c r="J167" s="54">
        <f t="shared" si="47"/>
        <v>5.1642166941724948E-4</v>
      </c>
    </row>
    <row r="168" spans="1:10" s="23" customFormat="1" ht="39.6" x14ac:dyDescent="0.25">
      <c r="A168" s="53" t="s">
        <v>629</v>
      </c>
      <c r="B168" s="37">
        <v>91855</v>
      </c>
      <c r="C168" s="38" t="s">
        <v>12</v>
      </c>
      <c r="D168" s="38" t="s">
        <v>464</v>
      </c>
      <c r="E168" s="39" t="s">
        <v>13</v>
      </c>
      <c r="F168" s="25">
        <v>60</v>
      </c>
      <c r="G168" s="6">
        <v>13.3</v>
      </c>
      <c r="H168" s="27">
        <f t="shared" si="61"/>
        <v>16.037140000000001</v>
      </c>
      <c r="I168" s="27">
        <f t="shared" ref="I168" si="63">F168*H168</f>
        <v>962.22840000000008</v>
      </c>
      <c r="J168" s="54">
        <f t="shared" si="47"/>
        <v>5.7189077462526381E-4</v>
      </c>
    </row>
    <row r="169" spans="1:10" ht="24" customHeight="1" x14ac:dyDescent="0.25">
      <c r="A169" s="51" t="s">
        <v>465</v>
      </c>
      <c r="B169" s="28"/>
      <c r="C169" s="28"/>
      <c r="D169" s="28" t="s">
        <v>169</v>
      </c>
      <c r="E169" s="28"/>
      <c r="F169" s="24"/>
      <c r="G169" s="28"/>
      <c r="H169" s="28"/>
      <c r="I169" s="45">
        <f>SUM(I170:I180)</f>
        <v>6909.8851319999994</v>
      </c>
      <c r="J169" s="52">
        <f t="shared" si="47"/>
        <v>4.1068207514048357E-3</v>
      </c>
    </row>
    <row r="170" spans="1:10" ht="52.05" customHeight="1" x14ac:dyDescent="0.25">
      <c r="A170" s="53" t="s">
        <v>630</v>
      </c>
      <c r="B170" s="37" t="s">
        <v>170</v>
      </c>
      <c r="C170" s="38" t="s">
        <v>12</v>
      </c>
      <c r="D170" s="38" t="s">
        <v>171</v>
      </c>
      <c r="E170" s="39" t="s">
        <v>35</v>
      </c>
      <c r="F170" s="25">
        <v>2</v>
      </c>
      <c r="G170" s="6">
        <v>567.83999999999992</v>
      </c>
      <c r="H170" s="27">
        <f t="shared" ref="H170:H180" si="64">G170*(1+$G$3)</f>
        <v>684.70147199999985</v>
      </c>
      <c r="I170" s="27">
        <f t="shared" ref="I170:I180" si="65">F170*H170</f>
        <v>1369.4029439999997</v>
      </c>
      <c r="J170" s="54">
        <f t="shared" si="47"/>
        <v>8.1389087083511209E-4</v>
      </c>
    </row>
    <row r="171" spans="1:10" ht="52.05" customHeight="1" x14ac:dyDescent="0.25">
      <c r="A171" s="53" t="s">
        <v>631</v>
      </c>
      <c r="B171" s="37" t="s">
        <v>172</v>
      </c>
      <c r="C171" s="38" t="s">
        <v>12</v>
      </c>
      <c r="D171" s="38" t="s">
        <v>173</v>
      </c>
      <c r="E171" s="39" t="s">
        <v>35</v>
      </c>
      <c r="F171" s="25">
        <v>1</v>
      </c>
      <c r="G171" s="6">
        <v>933.17000000000007</v>
      </c>
      <c r="H171" s="27">
        <f t="shared" si="64"/>
        <v>1125.2163860000001</v>
      </c>
      <c r="I171" s="27">
        <f t="shared" si="65"/>
        <v>1125.2163860000001</v>
      </c>
      <c r="J171" s="54">
        <f t="shared" si="47"/>
        <v>6.6876104530959573E-4</v>
      </c>
    </row>
    <row r="172" spans="1:10" ht="39" customHeight="1" x14ac:dyDescent="0.25">
      <c r="A172" s="53" t="s">
        <v>632</v>
      </c>
      <c r="B172" s="37" t="s">
        <v>174</v>
      </c>
      <c r="C172" s="38" t="s">
        <v>12</v>
      </c>
      <c r="D172" s="38" t="s">
        <v>175</v>
      </c>
      <c r="E172" s="39" t="s">
        <v>35</v>
      </c>
      <c r="F172" s="25">
        <v>9</v>
      </c>
      <c r="G172" s="6">
        <v>35.379999999999995</v>
      </c>
      <c r="H172" s="27">
        <f t="shared" si="64"/>
        <v>42.661203999999991</v>
      </c>
      <c r="I172" s="27">
        <f t="shared" si="65"/>
        <v>383.95083599999992</v>
      </c>
      <c r="J172" s="54">
        <f t="shared" si="47"/>
        <v>2.2819731886738903E-4</v>
      </c>
    </row>
    <row r="173" spans="1:10" ht="39" customHeight="1" x14ac:dyDescent="0.25">
      <c r="A173" s="53" t="s">
        <v>633</v>
      </c>
      <c r="B173" s="37" t="s">
        <v>176</v>
      </c>
      <c r="C173" s="38" t="s">
        <v>12</v>
      </c>
      <c r="D173" s="38" t="s">
        <v>177</v>
      </c>
      <c r="E173" s="39" t="s">
        <v>35</v>
      </c>
      <c r="F173" s="25">
        <v>10</v>
      </c>
      <c r="G173" s="6">
        <v>40.729999999999997</v>
      </c>
      <c r="H173" s="27">
        <f t="shared" si="64"/>
        <v>49.112233999999994</v>
      </c>
      <c r="I173" s="27">
        <f t="shared" si="65"/>
        <v>491.12233999999995</v>
      </c>
      <c r="J173" s="54">
        <f t="shared" si="47"/>
        <v>2.9189362469281944E-4</v>
      </c>
    </row>
    <row r="174" spans="1:10" ht="39" customHeight="1" x14ac:dyDescent="0.25">
      <c r="A174" s="53" t="s">
        <v>634</v>
      </c>
      <c r="B174" s="37" t="s">
        <v>178</v>
      </c>
      <c r="C174" s="38" t="s">
        <v>12</v>
      </c>
      <c r="D174" s="38" t="s">
        <v>179</v>
      </c>
      <c r="E174" s="39" t="s">
        <v>35</v>
      </c>
      <c r="F174" s="25">
        <v>12</v>
      </c>
      <c r="G174" s="6">
        <v>37.520000000000003</v>
      </c>
      <c r="H174" s="27">
        <f t="shared" si="64"/>
        <v>45.241616</v>
      </c>
      <c r="I174" s="27">
        <f t="shared" si="65"/>
        <v>542.89939200000003</v>
      </c>
      <c r="J174" s="54">
        <f t="shared" si="47"/>
        <v>3.2266679494646466E-4</v>
      </c>
    </row>
    <row r="175" spans="1:10" ht="39" customHeight="1" x14ac:dyDescent="0.25">
      <c r="A175" s="53" t="s">
        <v>635</v>
      </c>
      <c r="B175" s="37" t="s">
        <v>180</v>
      </c>
      <c r="C175" s="38" t="s">
        <v>12</v>
      </c>
      <c r="D175" s="38" t="s">
        <v>181</v>
      </c>
      <c r="E175" s="39" t="s">
        <v>35</v>
      </c>
      <c r="F175" s="25">
        <v>6</v>
      </c>
      <c r="G175" s="6">
        <v>46.419999999999995</v>
      </c>
      <c r="H175" s="27">
        <f t="shared" si="64"/>
        <v>55.973235999999993</v>
      </c>
      <c r="I175" s="27">
        <f t="shared" si="65"/>
        <v>335.83941599999997</v>
      </c>
      <c r="J175" s="54">
        <f t="shared" si="47"/>
        <v>1.9960278013612587E-4</v>
      </c>
    </row>
    <row r="176" spans="1:10" ht="39" customHeight="1" x14ac:dyDescent="0.25">
      <c r="A176" s="53" t="s">
        <v>636</v>
      </c>
      <c r="B176" s="37" t="s">
        <v>182</v>
      </c>
      <c r="C176" s="38" t="s">
        <v>12</v>
      </c>
      <c r="D176" s="38" t="s">
        <v>183</v>
      </c>
      <c r="E176" s="39" t="s">
        <v>35</v>
      </c>
      <c r="F176" s="25">
        <v>7</v>
      </c>
      <c r="G176" s="6">
        <v>58.360000000000007</v>
      </c>
      <c r="H176" s="27">
        <f t="shared" si="64"/>
        <v>70.370488000000009</v>
      </c>
      <c r="I176" s="27">
        <f t="shared" si="65"/>
        <v>492.59341600000005</v>
      </c>
      <c r="J176" s="54">
        <f t="shared" si="47"/>
        <v>2.9276794392219647E-4</v>
      </c>
    </row>
    <row r="177" spans="1:10" ht="39" customHeight="1" x14ac:dyDescent="0.25">
      <c r="A177" s="53" t="s">
        <v>637</v>
      </c>
      <c r="B177" s="37" t="s">
        <v>184</v>
      </c>
      <c r="C177" s="38" t="s">
        <v>12</v>
      </c>
      <c r="D177" s="38" t="s">
        <v>185</v>
      </c>
      <c r="E177" s="39" t="s">
        <v>35</v>
      </c>
      <c r="F177" s="25">
        <v>4</v>
      </c>
      <c r="G177" s="6">
        <v>45.76</v>
      </c>
      <c r="H177" s="27">
        <f t="shared" si="64"/>
        <v>55.177408</v>
      </c>
      <c r="I177" s="27">
        <f t="shared" si="65"/>
        <v>220.709632</v>
      </c>
      <c r="J177" s="54">
        <f t="shared" si="47"/>
        <v>1.3117655061078732E-4</v>
      </c>
    </row>
    <row r="178" spans="1:10" ht="39" customHeight="1" x14ac:dyDescent="0.25">
      <c r="A178" s="53" t="s">
        <v>638</v>
      </c>
      <c r="B178" s="37" t="s">
        <v>186</v>
      </c>
      <c r="C178" s="38" t="s">
        <v>12</v>
      </c>
      <c r="D178" s="38" t="s">
        <v>187</v>
      </c>
      <c r="E178" s="39" t="s">
        <v>35</v>
      </c>
      <c r="F178" s="25">
        <v>13</v>
      </c>
      <c r="G178" s="6">
        <v>55.33</v>
      </c>
      <c r="H178" s="27">
        <f t="shared" si="64"/>
        <v>66.716914000000003</v>
      </c>
      <c r="I178" s="27">
        <f t="shared" si="65"/>
        <v>867.31988200000001</v>
      </c>
      <c r="J178" s="54">
        <f t="shared" si="47"/>
        <v>5.1548285122832833E-4</v>
      </c>
    </row>
    <row r="179" spans="1:10" ht="39" customHeight="1" x14ac:dyDescent="0.25">
      <c r="A179" s="53" t="s">
        <v>639</v>
      </c>
      <c r="B179" s="37" t="s">
        <v>188</v>
      </c>
      <c r="C179" s="38" t="s">
        <v>12</v>
      </c>
      <c r="D179" s="38" t="s">
        <v>189</v>
      </c>
      <c r="E179" s="39" t="s">
        <v>35</v>
      </c>
      <c r="F179" s="25">
        <v>1</v>
      </c>
      <c r="G179" s="6">
        <v>27.77</v>
      </c>
      <c r="H179" s="27">
        <f t="shared" si="64"/>
        <v>33.485065999999996</v>
      </c>
      <c r="I179" s="27">
        <f t="shared" si="65"/>
        <v>33.485065999999996</v>
      </c>
      <c r="J179" s="54">
        <f t="shared" si="47"/>
        <v>1.9901512294916759E-5</v>
      </c>
    </row>
    <row r="180" spans="1:10" ht="39" customHeight="1" x14ac:dyDescent="0.25">
      <c r="A180" s="53" t="s">
        <v>640</v>
      </c>
      <c r="B180" s="37" t="s">
        <v>190</v>
      </c>
      <c r="C180" s="38" t="s">
        <v>12</v>
      </c>
      <c r="D180" s="38" t="s">
        <v>191</v>
      </c>
      <c r="E180" s="39" t="s">
        <v>35</v>
      </c>
      <c r="F180" s="25">
        <v>27</v>
      </c>
      <c r="G180" s="6">
        <v>32.17</v>
      </c>
      <c r="H180" s="27">
        <f t="shared" si="64"/>
        <v>38.790586000000005</v>
      </c>
      <c r="I180" s="27">
        <f t="shared" si="65"/>
        <v>1047.3458220000002</v>
      </c>
      <c r="J180" s="54">
        <f t="shared" si="47"/>
        <v>6.2247945856110023E-4</v>
      </c>
    </row>
    <row r="181" spans="1:10" ht="24" customHeight="1" x14ac:dyDescent="0.25">
      <c r="A181" s="51" t="s">
        <v>466</v>
      </c>
      <c r="B181" s="28"/>
      <c r="C181" s="28"/>
      <c r="D181" s="28" t="s">
        <v>192</v>
      </c>
      <c r="E181" s="28"/>
      <c r="F181" s="24"/>
      <c r="G181" s="28"/>
      <c r="H181" s="28"/>
      <c r="I181" s="45">
        <f>SUM(I182:I186)</f>
        <v>35318.795996399997</v>
      </c>
      <c r="J181" s="52">
        <f t="shared" si="47"/>
        <v>2.0991371280678121E-2</v>
      </c>
    </row>
    <row r="182" spans="1:10" ht="39" customHeight="1" x14ac:dyDescent="0.25">
      <c r="A182" s="53" t="s">
        <v>641</v>
      </c>
      <c r="B182" s="37" t="s">
        <v>193</v>
      </c>
      <c r="C182" s="38" t="s">
        <v>12</v>
      </c>
      <c r="D182" s="38" t="s">
        <v>799</v>
      </c>
      <c r="E182" s="39" t="s">
        <v>13</v>
      </c>
      <c r="F182" s="25">
        <v>146.19999999999999</v>
      </c>
      <c r="G182" s="6">
        <v>18.63</v>
      </c>
      <c r="H182" s="27">
        <f t="shared" ref="H182:H186" si="66">G182*(1+$G$3)</f>
        <v>22.464053999999997</v>
      </c>
      <c r="I182" s="27">
        <f t="shared" ref="I182:I186" si="67">F182*H182</f>
        <v>3284.2446947999993</v>
      </c>
      <c r="J182" s="54">
        <f t="shared" si="47"/>
        <v>1.951957812270023E-3</v>
      </c>
    </row>
    <row r="183" spans="1:10" ht="52.05" customHeight="1" x14ac:dyDescent="0.25">
      <c r="A183" s="53" t="s">
        <v>642</v>
      </c>
      <c r="B183" s="37" t="s">
        <v>194</v>
      </c>
      <c r="C183" s="38" t="s">
        <v>12</v>
      </c>
      <c r="D183" s="38" t="s">
        <v>800</v>
      </c>
      <c r="E183" s="39" t="s">
        <v>13</v>
      </c>
      <c r="F183" s="25">
        <v>139.19999999999999</v>
      </c>
      <c r="G183" s="6">
        <v>39.39</v>
      </c>
      <c r="H183" s="27">
        <f t="shared" si="66"/>
        <v>47.496462000000001</v>
      </c>
      <c r="I183" s="27">
        <f t="shared" si="67"/>
        <v>6611.5075103999998</v>
      </c>
      <c r="J183" s="54">
        <f t="shared" si="47"/>
        <v>3.9294830121033688E-3</v>
      </c>
    </row>
    <row r="184" spans="1:10" ht="39" customHeight="1" x14ac:dyDescent="0.25">
      <c r="A184" s="53" t="s">
        <v>643</v>
      </c>
      <c r="B184" s="37" t="s">
        <v>195</v>
      </c>
      <c r="C184" s="38" t="s">
        <v>12</v>
      </c>
      <c r="D184" s="38" t="s">
        <v>801</v>
      </c>
      <c r="E184" s="39" t="s">
        <v>13</v>
      </c>
      <c r="F184" s="25">
        <v>110.4</v>
      </c>
      <c r="G184" s="6">
        <v>19.48</v>
      </c>
      <c r="H184" s="27">
        <f t="shared" si="66"/>
        <v>23.488983999999999</v>
      </c>
      <c r="I184" s="27">
        <f t="shared" si="67"/>
        <v>2593.1838336000001</v>
      </c>
      <c r="J184" s="54">
        <f t="shared" si="47"/>
        <v>1.5412327378231771E-3</v>
      </c>
    </row>
    <row r="185" spans="1:10" ht="39" customHeight="1" x14ac:dyDescent="0.25">
      <c r="A185" s="53" t="s">
        <v>644</v>
      </c>
      <c r="B185" s="37" t="s">
        <v>196</v>
      </c>
      <c r="C185" s="38" t="s">
        <v>12</v>
      </c>
      <c r="D185" s="38" t="s">
        <v>802</v>
      </c>
      <c r="E185" s="39" t="s">
        <v>13</v>
      </c>
      <c r="F185" s="25">
        <v>3205.2</v>
      </c>
      <c r="G185" s="6">
        <v>5.15</v>
      </c>
      <c r="H185" s="27">
        <f t="shared" si="66"/>
        <v>6.2098700000000004</v>
      </c>
      <c r="I185" s="27">
        <f t="shared" si="67"/>
        <v>19903.875324000001</v>
      </c>
      <c r="J185" s="54">
        <f t="shared" si="47"/>
        <v>1.1829668171389489E-2</v>
      </c>
    </row>
    <row r="186" spans="1:10" ht="39" customHeight="1" x14ac:dyDescent="0.25">
      <c r="A186" s="53" t="s">
        <v>645</v>
      </c>
      <c r="B186" s="37" t="s">
        <v>197</v>
      </c>
      <c r="C186" s="38" t="s">
        <v>12</v>
      </c>
      <c r="D186" s="38" t="s">
        <v>803</v>
      </c>
      <c r="E186" s="39" t="s">
        <v>13</v>
      </c>
      <c r="F186" s="25">
        <v>220.8</v>
      </c>
      <c r="G186" s="6">
        <v>10.989999999999998</v>
      </c>
      <c r="H186" s="27">
        <f t="shared" si="66"/>
        <v>13.251741999999998</v>
      </c>
      <c r="I186" s="27">
        <f t="shared" si="67"/>
        <v>2925.9846335999996</v>
      </c>
      <c r="J186" s="54">
        <f t="shared" si="47"/>
        <v>1.739029547092065E-3</v>
      </c>
    </row>
    <row r="187" spans="1:10" ht="24" customHeight="1" x14ac:dyDescent="0.25">
      <c r="A187" s="51" t="s">
        <v>476</v>
      </c>
      <c r="B187" s="28"/>
      <c r="C187" s="28"/>
      <c r="D187" s="28" t="s">
        <v>198</v>
      </c>
      <c r="E187" s="28"/>
      <c r="F187" s="24"/>
      <c r="G187" s="28"/>
      <c r="H187" s="28"/>
      <c r="I187" s="45">
        <f>SUM(I188:I194)</f>
        <v>3439.7050956787998</v>
      </c>
      <c r="J187" s="52">
        <f t="shared" si="47"/>
        <v>2.0443541384251554E-3</v>
      </c>
    </row>
    <row r="188" spans="1:10" ht="39" customHeight="1" x14ac:dyDescent="0.25">
      <c r="A188" s="53" t="s">
        <v>646</v>
      </c>
      <c r="B188" s="37" t="s">
        <v>199</v>
      </c>
      <c r="C188" s="38" t="s">
        <v>12</v>
      </c>
      <c r="D188" s="38" t="s">
        <v>200</v>
      </c>
      <c r="E188" s="39" t="s">
        <v>35</v>
      </c>
      <c r="F188" s="25">
        <v>4</v>
      </c>
      <c r="G188" s="6">
        <v>164.77</v>
      </c>
      <c r="H188" s="27">
        <f t="shared" ref="H188:H193" si="68">G188*(1+$G$3)</f>
        <v>198.679666</v>
      </c>
      <c r="I188" s="27">
        <f t="shared" ref="I188:I193" si="69">F188*H188</f>
        <v>794.71866399999999</v>
      </c>
      <c r="J188" s="54">
        <f t="shared" si="47"/>
        <v>4.7233304729325668E-4</v>
      </c>
    </row>
    <row r="189" spans="1:10" ht="25.95" customHeight="1" x14ac:dyDescent="0.25">
      <c r="A189" s="53" t="s">
        <v>647</v>
      </c>
      <c r="B189" s="37" t="s">
        <v>201</v>
      </c>
      <c r="C189" s="38" t="s">
        <v>12</v>
      </c>
      <c r="D189" s="38" t="s">
        <v>202</v>
      </c>
      <c r="E189" s="39" t="s">
        <v>35</v>
      </c>
      <c r="F189" s="25">
        <v>15</v>
      </c>
      <c r="G189" s="6">
        <v>11.75</v>
      </c>
      <c r="H189" s="27">
        <f t="shared" si="68"/>
        <v>14.168150000000001</v>
      </c>
      <c r="I189" s="27">
        <f t="shared" si="69"/>
        <v>212.52225000000001</v>
      </c>
      <c r="J189" s="54">
        <f t="shared" si="47"/>
        <v>1.2631046244073027E-4</v>
      </c>
    </row>
    <row r="190" spans="1:10" ht="25.95" customHeight="1" x14ac:dyDescent="0.25">
      <c r="A190" s="53" t="s">
        <v>648</v>
      </c>
      <c r="B190" s="37" t="s">
        <v>203</v>
      </c>
      <c r="C190" s="38" t="s">
        <v>12</v>
      </c>
      <c r="D190" s="38" t="s">
        <v>204</v>
      </c>
      <c r="E190" s="39" t="s">
        <v>35</v>
      </c>
      <c r="F190" s="25">
        <v>24</v>
      </c>
      <c r="G190" s="6">
        <v>59.330000000000005</v>
      </c>
      <c r="H190" s="27">
        <f t="shared" si="68"/>
        <v>71.540114000000003</v>
      </c>
      <c r="I190" s="27">
        <f t="shared" si="69"/>
        <v>1716.9627359999999</v>
      </c>
      <c r="J190" s="54">
        <f t="shared" si="47"/>
        <v>1.020459538602012E-3</v>
      </c>
    </row>
    <row r="191" spans="1:10" ht="25.95" customHeight="1" x14ac:dyDescent="0.25">
      <c r="A191" s="53" t="s">
        <v>649</v>
      </c>
      <c r="B191" s="37" t="s">
        <v>205</v>
      </c>
      <c r="C191" s="38" t="s">
        <v>12</v>
      </c>
      <c r="D191" s="38" t="s">
        <v>206</v>
      </c>
      <c r="E191" s="39" t="s">
        <v>35</v>
      </c>
      <c r="F191" s="25">
        <v>4</v>
      </c>
      <c r="G191" s="6">
        <v>63.36</v>
      </c>
      <c r="H191" s="27">
        <f t="shared" si="68"/>
        <v>76.399488000000005</v>
      </c>
      <c r="I191" s="27">
        <f t="shared" si="69"/>
        <v>305.59795200000002</v>
      </c>
      <c r="J191" s="54">
        <f t="shared" si="47"/>
        <v>1.8162907007647475E-4</v>
      </c>
    </row>
    <row r="192" spans="1:10" ht="25.95" customHeight="1" x14ac:dyDescent="0.25">
      <c r="A192" s="53" t="s">
        <v>650</v>
      </c>
      <c r="B192" s="37" t="s">
        <v>207</v>
      </c>
      <c r="C192" s="38" t="s">
        <v>12</v>
      </c>
      <c r="D192" s="38" t="s">
        <v>208</v>
      </c>
      <c r="E192" s="39" t="s">
        <v>35</v>
      </c>
      <c r="F192" s="25">
        <v>1</v>
      </c>
      <c r="G192" s="6">
        <v>104.1</v>
      </c>
      <c r="H192" s="27">
        <f t="shared" si="68"/>
        <v>125.52377999999999</v>
      </c>
      <c r="I192" s="27">
        <f t="shared" si="69"/>
        <v>125.52377999999999</v>
      </c>
      <c r="J192" s="54">
        <f t="shared" si="47"/>
        <v>7.4603796539461089E-5</v>
      </c>
    </row>
    <row r="193" spans="1:10" ht="39" customHeight="1" x14ac:dyDescent="0.25">
      <c r="A193" s="53" t="s">
        <v>651</v>
      </c>
      <c r="B193" s="37" t="s">
        <v>199</v>
      </c>
      <c r="C193" s="38" t="s">
        <v>12</v>
      </c>
      <c r="D193" s="38" t="s">
        <v>200</v>
      </c>
      <c r="E193" s="39" t="s">
        <v>35</v>
      </c>
      <c r="F193" s="25">
        <v>1</v>
      </c>
      <c r="G193" s="6">
        <v>164.76999999999998</v>
      </c>
      <c r="H193" s="27">
        <f t="shared" si="68"/>
        <v>198.67966599999997</v>
      </c>
      <c r="I193" s="27">
        <f t="shared" si="69"/>
        <v>198.67966599999997</v>
      </c>
      <c r="J193" s="54">
        <f t="shared" si="47"/>
        <v>1.1808326182331416E-4</v>
      </c>
    </row>
    <row r="194" spans="1:10" ht="25.95" customHeight="1" x14ac:dyDescent="0.25">
      <c r="A194" s="55" t="s">
        <v>652</v>
      </c>
      <c r="B194" s="56">
        <v>39469</v>
      </c>
      <c r="C194" s="57" t="s">
        <v>12</v>
      </c>
      <c r="D194" s="57" t="s">
        <v>209</v>
      </c>
      <c r="E194" s="58" t="s">
        <v>35</v>
      </c>
      <c r="F194" s="40">
        <v>1</v>
      </c>
      <c r="G194" s="7">
        <v>71.073185999999993</v>
      </c>
      <c r="H194" s="59">
        <f>G194*(1+$G$3)</f>
        <v>85.70004767879999</v>
      </c>
      <c r="I194" s="59">
        <f>F194*H194</f>
        <v>85.70004767879999</v>
      </c>
      <c r="J194" s="60">
        <f t="shared" si="47"/>
        <v>5.0934961649906574E-5</v>
      </c>
    </row>
    <row r="195" spans="1:10" ht="24" customHeight="1" x14ac:dyDescent="0.25">
      <c r="A195" s="51" t="s">
        <v>477</v>
      </c>
      <c r="B195" s="28"/>
      <c r="C195" s="28"/>
      <c r="D195" s="28" t="s">
        <v>210</v>
      </c>
      <c r="E195" s="28"/>
      <c r="F195" s="24"/>
      <c r="G195" s="28"/>
      <c r="H195" s="28"/>
      <c r="I195" s="45">
        <f>SUM(I196:I210)</f>
        <v>8794.574647999998</v>
      </c>
      <c r="J195" s="52">
        <f t="shared" si="47"/>
        <v>5.2269670152579424E-3</v>
      </c>
    </row>
    <row r="196" spans="1:10" ht="39" customHeight="1" x14ac:dyDescent="0.25">
      <c r="A196" s="53" t="s">
        <v>653</v>
      </c>
      <c r="B196" s="37" t="s">
        <v>211</v>
      </c>
      <c r="C196" s="38" t="s">
        <v>12</v>
      </c>
      <c r="D196" s="38" t="s">
        <v>212</v>
      </c>
      <c r="E196" s="39" t="s">
        <v>35</v>
      </c>
      <c r="F196" s="25">
        <v>1</v>
      </c>
      <c r="G196" s="6">
        <v>85.64</v>
      </c>
      <c r="H196" s="27">
        <f t="shared" ref="H196:H210" si="70">G196*(1+$G$3)</f>
        <v>103.264712</v>
      </c>
      <c r="I196" s="27">
        <f t="shared" ref="I196:I210" si="71">F196*H196</f>
        <v>103.264712</v>
      </c>
      <c r="J196" s="54">
        <f t="shared" si="47"/>
        <v>6.1374343281839084E-5</v>
      </c>
    </row>
    <row r="197" spans="1:10" ht="39" customHeight="1" x14ac:dyDescent="0.25">
      <c r="A197" s="53" t="s">
        <v>654</v>
      </c>
      <c r="B197" s="37" t="s">
        <v>213</v>
      </c>
      <c r="C197" s="38" t="s">
        <v>12</v>
      </c>
      <c r="D197" s="38" t="s">
        <v>214</v>
      </c>
      <c r="E197" s="39" t="s">
        <v>35</v>
      </c>
      <c r="F197" s="25">
        <v>4</v>
      </c>
      <c r="G197" s="6">
        <v>46.339999999999996</v>
      </c>
      <c r="H197" s="27">
        <f t="shared" si="70"/>
        <v>55.876771999999995</v>
      </c>
      <c r="I197" s="27">
        <f t="shared" si="71"/>
        <v>223.50708799999998</v>
      </c>
      <c r="J197" s="54">
        <f t="shared" si="47"/>
        <v>1.3283919045681565E-4</v>
      </c>
    </row>
    <row r="198" spans="1:10" ht="39" customHeight="1" x14ac:dyDescent="0.25">
      <c r="A198" s="53" t="s">
        <v>655</v>
      </c>
      <c r="B198" s="37" t="s">
        <v>215</v>
      </c>
      <c r="C198" s="38" t="s">
        <v>12</v>
      </c>
      <c r="D198" s="38" t="s">
        <v>216</v>
      </c>
      <c r="E198" s="39" t="s">
        <v>35</v>
      </c>
      <c r="F198" s="25">
        <v>2</v>
      </c>
      <c r="G198" s="6">
        <v>74.34</v>
      </c>
      <c r="H198" s="27">
        <f t="shared" si="70"/>
        <v>89.639172000000002</v>
      </c>
      <c r="I198" s="27">
        <f t="shared" si="71"/>
        <v>179.278344</v>
      </c>
      <c r="J198" s="54">
        <f t="shared" si="47"/>
        <v>1.0655228116702283E-4</v>
      </c>
    </row>
    <row r="199" spans="1:10" ht="39" customHeight="1" x14ac:dyDescent="0.25">
      <c r="A199" s="53" t="s">
        <v>656</v>
      </c>
      <c r="B199" s="37" t="s">
        <v>217</v>
      </c>
      <c r="C199" s="38" t="s">
        <v>12</v>
      </c>
      <c r="D199" s="38" t="s">
        <v>218</v>
      </c>
      <c r="E199" s="39" t="s">
        <v>35</v>
      </c>
      <c r="F199" s="25">
        <v>5</v>
      </c>
      <c r="G199" s="6">
        <v>65.960000000000008</v>
      </c>
      <c r="H199" s="27">
        <f t="shared" si="70"/>
        <v>79.534568000000007</v>
      </c>
      <c r="I199" s="27">
        <f t="shared" si="71"/>
        <v>397.67284000000006</v>
      </c>
      <c r="J199" s="54">
        <f t="shared" ref="J199:J262" si="72">I199/$J$345</f>
        <v>2.3635285397420052E-4</v>
      </c>
    </row>
    <row r="200" spans="1:10" ht="39" customHeight="1" x14ac:dyDescent="0.25">
      <c r="A200" s="53" t="s">
        <v>657</v>
      </c>
      <c r="B200" s="37" t="s">
        <v>219</v>
      </c>
      <c r="C200" s="38" t="s">
        <v>12</v>
      </c>
      <c r="D200" s="38" t="s">
        <v>220</v>
      </c>
      <c r="E200" s="39" t="s">
        <v>35</v>
      </c>
      <c r="F200" s="25">
        <v>16</v>
      </c>
      <c r="G200" s="6">
        <v>38.020000000000003</v>
      </c>
      <c r="H200" s="27">
        <f t="shared" si="70"/>
        <v>45.844516000000006</v>
      </c>
      <c r="I200" s="27">
        <f t="shared" si="71"/>
        <v>733.51225600000009</v>
      </c>
      <c r="J200" s="54">
        <f t="shared" si="72"/>
        <v>4.3595563411032644E-4</v>
      </c>
    </row>
    <row r="201" spans="1:10" ht="39" customHeight="1" x14ac:dyDescent="0.25">
      <c r="A201" s="53" t="s">
        <v>658</v>
      </c>
      <c r="B201" s="37" t="s">
        <v>221</v>
      </c>
      <c r="C201" s="38" t="s">
        <v>12</v>
      </c>
      <c r="D201" s="38" t="s">
        <v>222</v>
      </c>
      <c r="E201" s="39" t="s">
        <v>35</v>
      </c>
      <c r="F201" s="25">
        <v>10</v>
      </c>
      <c r="G201" s="6">
        <v>57.699999999999996</v>
      </c>
      <c r="H201" s="27">
        <f t="shared" si="70"/>
        <v>69.574659999999994</v>
      </c>
      <c r="I201" s="27">
        <f t="shared" si="71"/>
        <v>695.74659999999994</v>
      </c>
      <c r="J201" s="54">
        <f t="shared" si="72"/>
        <v>4.1350999618894384E-4</v>
      </c>
    </row>
    <row r="202" spans="1:10" ht="39" customHeight="1" x14ac:dyDescent="0.25">
      <c r="A202" s="53" t="s">
        <v>659</v>
      </c>
      <c r="B202" s="37" t="s">
        <v>223</v>
      </c>
      <c r="C202" s="38" t="s">
        <v>12</v>
      </c>
      <c r="D202" s="38" t="s">
        <v>224</v>
      </c>
      <c r="E202" s="39" t="s">
        <v>35</v>
      </c>
      <c r="F202" s="25">
        <v>1</v>
      </c>
      <c r="G202" s="6">
        <v>102.28999999999999</v>
      </c>
      <c r="H202" s="27">
        <f t="shared" si="70"/>
        <v>123.34128199999999</v>
      </c>
      <c r="I202" s="27">
        <f t="shared" si="71"/>
        <v>123.34128199999999</v>
      </c>
      <c r="J202" s="54">
        <f t="shared" si="72"/>
        <v>7.3306650797516577E-5</v>
      </c>
    </row>
    <row r="203" spans="1:10" ht="39" customHeight="1" x14ac:dyDescent="0.25">
      <c r="A203" s="53" t="s">
        <v>660</v>
      </c>
      <c r="B203" s="37" t="s">
        <v>225</v>
      </c>
      <c r="C203" s="38" t="s">
        <v>12</v>
      </c>
      <c r="D203" s="38" t="s">
        <v>226</v>
      </c>
      <c r="E203" s="39" t="s">
        <v>35</v>
      </c>
      <c r="F203" s="25">
        <v>5</v>
      </c>
      <c r="G203" s="6">
        <v>77.38</v>
      </c>
      <c r="H203" s="27">
        <f t="shared" si="70"/>
        <v>93.30480399999999</v>
      </c>
      <c r="I203" s="27">
        <f t="shared" si="71"/>
        <v>466.52401999999995</v>
      </c>
      <c r="J203" s="54">
        <f t="shared" si="72"/>
        <v>2.7727386052946683E-4</v>
      </c>
    </row>
    <row r="204" spans="1:10" ht="39" customHeight="1" x14ac:dyDescent="0.25">
      <c r="A204" s="53" t="s">
        <v>661</v>
      </c>
      <c r="B204" s="37" t="s">
        <v>227</v>
      </c>
      <c r="C204" s="38" t="s">
        <v>12</v>
      </c>
      <c r="D204" s="38" t="s">
        <v>228</v>
      </c>
      <c r="E204" s="39" t="s">
        <v>35</v>
      </c>
      <c r="F204" s="25">
        <v>10</v>
      </c>
      <c r="G204" s="6">
        <v>39.78</v>
      </c>
      <c r="H204" s="27">
        <f t="shared" si="70"/>
        <v>47.966723999999999</v>
      </c>
      <c r="I204" s="27">
        <f t="shared" si="71"/>
        <v>479.66723999999999</v>
      </c>
      <c r="J204" s="54">
        <f t="shared" si="72"/>
        <v>2.8508540118537585E-4</v>
      </c>
    </row>
    <row r="205" spans="1:10" s="2" customFormat="1" ht="39" customHeight="1" x14ac:dyDescent="0.25">
      <c r="A205" s="53" t="s">
        <v>662</v>
      </c>
      <c r="B205" s="37" t="s">
        <v>221</v>
      </c>
      <c r="C205" s="38" t="s">
        <v>12</v>
      </c>
      <c r="D205" s="38" t="s">
        <v>222</v>
      </c>
      <c r="E205" s="39" t="s">
        <v>35</v>
      </c>
      <c r="F205" s="25">
        <v>2</v>
      </c>
      <c r="G205" s="6">
        <v>57.699999999999996</v>
      </c>
      <c r="H205" s="27">
        <f t="shared" si="70"/>
        <v>69.574659999999994</v>
      </c>
      <c r="I205" s="27">
        <f t="shared" si="71"/>
        <v>139.14931999999999</v>
      </c>
      <c r="J205" s="54">
        <f t="shared" si="72"/>
        <v>8.2701999237788765E-5</v>
      </c>
    </row>
    <row r="206" spans="1:10" ht="39" customHeight="1" x14ac:dyDescent="0.25">
      <c r="A206" s="53" t="s">
        <v>663</v>
      </c>
      <c r="B206" s="37" t="s">
        <v>229</v>
      </c>
      <c r="C206" s="38" t="s">
        <v>12</v>
      </c>
      <c r="D206" s="38" t="s">
        <v>230</v>
      </c>
      <c r="E206" s="39" t="s">
        <v>35</v>
      </c>
      <c r="F206" s="25">
        <v>5</v>
      </c>
      <c r="G206" s="6">
        <v>84.37</v>
      </c>
      <c r="H206" s="27">
        <f t="shared" si="70"/>
        <v>101.733346</v>
      </c>
      <c r="I206" s="27">
        <f t="shared" si="71"/>
        <v>508.66672999999997</v>
      </c>
      <c r="J206" s="54">
        <f t="shared" si="72"/>
        <v>3.023209564857989E-4</v>
      </c>
    </row>
    <row r="207" spans="1:10" ht="39" customHeight="1" x14ac:dyDescent="0.25">
      <c r="A207" s="53" t="s">
        <v>664</v>
      </c>
      <c r="B207" s="37" t="s">
        <v>231</v>
      </c>
      <c r="C207" s="38" t="s">
        <v>12</v>
      </c>
      <c r="D207" s="38" t="s">
        <v>232</v>
      </c>
      <c r="E207" s="39" t="s">
        <v>35</v>
      </c>
      <c r="F207" s="25">
        <v>10</v>
      </c>
      <c r="G207" s="6">
        <v>47.209999999999994</v>
      </c>
      <c r="H207" s="27">
        <f t="shared" si="70"/>
        <v>56.925817999999992</v>
      </c>
      <c r="I207" s="27">
        <f t="shared" si="71"/>
        <v>569.25817999999992</v>
      </c>
      <c r="J207" s="54">
        <f t="shared" si="72"/>
        <v>3.3833287556464536E-4</v>
      </c>
    </row>
    <row r="208" spans="1:10" ht="39" customHeight="1" x14ac:dyDescent="0.25">
      <c r="A208" s="53" t="s">
        <v>665</v>
      </c>
      <c r="B208" s="37" t="s">
        <v>233</v>
      </c>
      <c r="C208" s="38" t="s">
        <v>12</v>
      </c>
      <c r="D208" s="38" t="s">
        <v>234</v>
      </c>
      <c r="E208" s="39" t="s">
        <v>35</v>
      </c>
      <c r="F208" s="25">
        <v>16</v>
      </c>
      <c r="G208" s="6">
        <v>25.81</v>
      </c>
      <c r="H208" s="27">
        <f t="shared" si="70"/>
        <v>31.121697999999999</v>
      </c>
      <c r="I208" s="27">
        <f t="shared" si="71"/>
        <v>497.94716799999998</v>
      </c>
      <c r="J208" s="54">
        <f t="shared" si="72"/>
        <v>2.9594989259304374E-4</v>
      </c>
    </row>
    <row r="209" spans="1:10" ht="39" customHeight="1" x14ac:dyDescent="0.25">
      <c r="A209" s="53" t="s">
        <v>666</v>
      </c>
      <c r="B209" s="37" t="s">
        <v>235</v>
      </c>
      <c r="C209" s="38" t="s">
        <v>12</v>
      </c>
      <c r="D209" s="38" t="s">
        <v>236</v>
      </c>
      <c r="E209" s="39" t="s">
        <v>35</v>
      </c>
      <c r="F209" s="25">
        <v>50</v>
      </c>
      <c r="G209" s="6">
        <v>52.11</v>
      </c>
      <c r="H209" s="27">
        <f t="shared" si="70"/>
        <v>62.834237999999999</v>
      </c>
      <c r="I209" s="27">
        <f t="shared" si="71"/>
        <v>3141.7118999999998</v>
      </c>
      <c r="J209" s="54">
        <f t="shared" si="72"/>
        <v>1.8672448788046676E-3</v>
      </c>
    </row>
    <row r="210" spans="1:10" ht="25.95" customHeight="1" x14ac:dyDescent="0.25">
      <c r="A210" s="53" t="s">
        <v>667</v>
      </c>
      <c r="B210" s="37" t="s">
        <v>237</v>
      </c>
      <c r="C210" s="38" t="s">
        <v>12</v>
      </c>
      <c r="D210" s="38" t="s">
        <v>238</v>
      </c>
      <c r="E210" s="39" t="s">
        <v>35</v>
      </c>
      <c r="F210" s="25">
        <v>4</v>
      </c>
      <c r="G210" s="6">
        <v>110.99</v>
      </c>
      <c r="H210" s="27">
        <f t="shared" si="70"/>
        <v>133.83174199999999</v>
      </c>
      <c r="I210" s="27">
        <f t="shared" si="71"/>
        <v>535.32696799999997</v>
      </c>
      <c r="J210" s="54">
        <f t="shared" si="72"/>
        <v>3.1816620088049132E-4</v>
      </c>
    </row>
    <row r="211" spans="1:10" ht="24" customHeight="1" x14ac:dyDescent="0.25">
      <c r="A211" s="51" t="s">
        <v>668</v>
      </c>
      <c r="B211" s="28"/>
      <c r="C211" s="28"/>
      <c r="D211" s="28" t="s">
        <v>239</v>
      </c>
      <c r="E211" s="28"/>
      <c r="F211" s="24"/>
      <c r="G211" s="28"/>
      <c r="H211" s="28"/>
      <c r="I211" s="45">
        <f>SUM(I212:I214)</f>
        <v>42620.375612000003</v>
      </c>
      <c r="J211" s="52">
        <f t="shared" si="72"/>
        <v>2.533099171004138E-2</v>
      </c>
    </row>
    <row r="212" spans="1:10" ht="39" customHeight="1" x14ac:dyDescent="0.25">
      <c r="A212" s="53" t="s">
        <v>669</v>
      </c>
      <c r="B212" s="37">
        <v>97607</v>
      </c>
      <c r="C212" s="38" t="s">
        <v>12</v>
      </c>
      <c r="D212" s="38" t="s">
        <v>451</v>
      </c>
      <c r="E212" s="39" t="s">
        <v>35</v>
      </c>
      <c r="F212" s="25">
        <v>12</v>
      </c>
      <c r="G212" s="6">
        <v>114.95</v>
      </c>
      <c r="H212" s="27">
        <f t="shared" ref="H212:H213" si="73">G212*(1+$G$3)</f>
        <v>138.60670999999999</v>
      </c>
      <c r="I212" s="27">
        <f t="shared" ref="I212:I213" si="74">F212*H212</f>
        <v>1663.2805199999998</v>
      </c>
      <c r="J212" s="54">
        <f t="shared" si="72"/>
        <v>9.8855405328081292E-4</v>
      </c>
    </row>
    <row r="213" spans="1:10" ht="24" customHeight="1" x14ac:dyDescent="0.25">
      <c r="A213" s="53" t="s">
        <v>670</v>
      </c>
      <c r="B213" s="37" t="s">
        <v>240</v>
      </c>
      <c r="C213" s="38" t="s">
        <v>40</v>
      </c>
      <c r="D213" s="38" t="s">
        <v>241</v>
      </c>
      <c r="E213" s="39" t="s">
        <v>35</v>
      </c>
      <c r="F213" s="25">
        <v>158</v>
      </c>
      <c r="G213" s="6">
        <v>213.91</v>
      </c>
      <c r="H213" s="27">
        <f t="shared" si="73"/>
        <v>257.93267800000001</v>
      </c>
      <c r="I213" s="27">
        <f t="shared" si="74"/>
        <v>40753.363124000003</v>
      </c>
      <c r="J213" s="54">
        <f t="shared" si="72"/>
        <v>2.4221351610042918E-2</v>
      </c>
    </row>
    <row r="214" spans="1:10" s="26" customFormat="1" ht="24" customHeight="1" x14ac:dyDescent="0.25">
      <c r="A214" s="61" t="s">
        <v>671</v>
      </c>
      <c r="B214" s="42">
        <v>39391</v>
      </c>
      <c r="C214" s="41" t="s">
        <v>12</v>
      </c>
      <c r="D214" s="41" t="s">
        <v>452</v>
      </c>
      <c r="E214" s="43" t="s">
        <v>35</v>
      </c>
      <c r="F214" s="7">
        <v>6</v>
      </c>
      <c r="G214" s="7">
        <v>28.16</v>
      </c>
      <c r="H214" s="59">
        <f>G214*(1+$G$3)</f>
        <v>33.955328000000002</v>
      </c>
      <c r="I214" s="59">
        <f>F214*H214</f>
        <v>203.73196799999999</v>
      </c>
      <c r="J214" s="60">
        <f t="shared" si="72"/>
        <v>1.2108604671764984E-4</v>
      </c>
    </row>
    <row r="215" spans="1:10" ht="24" customHeight="1" x14ac:dyDescent="0.25">
      <c r="A215" s="51" t="s">
        <v>672</v>
      </c>
      <c r="B215" s="28"/>
      <c r="C215" s="28"/>
      <c r="D215" s="28" t="s">
        <v>242</v>
      </c>
      <c r="E215" s="28"/>
      <c r="F215" s="24"/>
      <c r="G215" s="28"/>
      <c r="H215" s="28"/>
      <c r="I215" s="45">
        <f>SUM(I216:I223)</f>
        <v>49301.441865840003</v>
      </c>
      <c r="J215" s="52">
        <f t="shared" si="72"/>
        <v>2.9301816261916244E-2</v>
      </c>
    </row>
    <row r="216" spans="1:10" ht="52.05" customHeight="1" x14ac:dyDescent="0.25">
      <c r="A216" s="53" t="s">
        <v>673</v>
      </c>
      <c r="B216" s="37" t="s">
        <v>243</v>
      </c>
      <c r="C216" s="38" t="s">
        <v>12</v>
      </c>
      <c r="D216" s="38" t="s">
        <v>244</v>
      </c>
      <c r="E216" s="39" t="s">
        <v>35</v>
      </c>
      <c r="F216" s="25">
        <v>1</v>
      </c>
      <c r="G216" s="6">
        <v>316.52</v>
      </c>
      <c r="H216" s="27">
        <f t="shared" ref="H216:H223" si="75">G216*(1+$G$3)</f>
        <v>381.65981599999998</v>
      </c>
      <c r="I216" s="27">
        <f t="shared" ref="I216:I223" si="76">F216*H216</f>
        <v>381.65981599999998</v>
      </c>
      <c r="J216" s="54">
        <f t="shared" si="72"/>
        <v>2.2683567416590034E-4</v>
      </c>
    </row>
    <row r="217" spans="1:10" ht="39" customHeight="1" x14ac:dyDescent="0.25">
      <c r="A217" s="53" t="s">
        <v>674</v>
      </c>
      <c r="B217" s="37" t="s">
        <v>245</v>
      </c>
      <c r="C217" s="38" t="s">
        <v>12</v>
      </c>
      <c r="D217" s="38" t="s">
        <v>246</v>
      </c>
      <c r="E217" s="39" t="s">
        <v>13</v>
      </c>
      <c r="F217" s="25">
        <v>788.26</v>
      </c>
      <c r="G217" s="6">
        <v>23.98</v>
      </c>
      <c r="H217" s="27">
        <f t="shared" si="75"/>
        <v>28.915084</v>
      </c>
      <c r="I217" s="27">
        <f t="shared" si="76"/>
        <v>22792.60411384</v>
      </c>
      <c r="J217" s="54">
        <f t="shared" si="72"/>
        <v>1.3546555082339007E-2</v>
      </c>
    </row>
    <row r="218" spans="1:10" ht="25.95" customHeight="1" x14ac:dyDescent="0.25">
      <c r="A218" s="53" t="s">
        <v>675</v>
      </c>
      <c r="B218" s="37" t="s">
        <v>247</v>
      </c>
      <c r="C218" s="38" t="s">
        <v>12</v>
      </c>
      <c r="D218" s="38" t="s">
        <v>248</v>
      </c>
      <c r="E218" s="39" t="s">
        <v>35</v>
      </c>
      <c r="F218" s="25">
        <v>10</v>
      </c>
      <c r="G218" s="6">
        <v>37.28</v>
      </c>
      <c r="H218" s="27">
        <f t="shared" si="75"/>
        <v>44.952224000000001</v>
      </c>
      <c r="I218" s="27">
        <f t="shared" si="76"/>
        <v>449.52224000000001</v>
      </c>
      <c r="J218" s="54">
        <f t="shared" si="72"/>
        <v>2.6716902353420843E-4</v>
      </c>
    </row>
    <row r="219" spans="1:10" ht="25.95" customHeight="1" x14ac:dyDescent="0.25">
      <c r="A219" s="53" t="s">
        <v>676</v>
      </c>
      <c r="B219" s="37" t="s">
        <v>249</v>
      </c>
      <c r="C219" s="38" t="s">
        <v>12</v>
      </c>
      <c r="D219" s="38" t="s">
        <v>250</v>
      </c>
      <c r="E219" s="39" t="s">
        <v>35</v>
      </c>
      <c r="F219" s="25">
        <v>30</v>
      </c>
      <c r="G219" s="6">
        <v>54.69</v>
      </c>
      <c r="H219" s="27">
        <f t="shared" si="75"/>
        <v>65.945201999999995</v>
      </c>
      <c r="I219" s="27">
        <f t="shared" si="76"/>
        <v>1978.3560599999998</v>
      </c>
      <c r="J219" s="54">
        <f t="shared" si="72"/>
        <v>1.1758160324908148E-3</v>
      </c>
    </row>
    <row r="220" spans="1:10" ht="25.95" customHeight="1" x14ac:dyDescent="0.25">
      <c r="A220" s="53" t="s">
        <v>677</v>
      </c>
      <c r="B220" s="37" t="s">
        <v>251</v>
      </c>
      <c r="C220" s="38" t="s">
        <v>12</v>
      </c>
      <c r="D220" s="38" t="s">
        <v>252</v>
      </c>
      <c r="E220" s="39" t="s">
        <v>35</v>
      </c>
      <c r="F220" s="25">
        <v>2</v>
      </c>
      <c r="G220" s="6">
        <v>3972.9700000000003</v>
      </c>
      <c r="H220" s="27">
        <f t="shared" si="75"/>
        <v>4790.6072260000001</v>
      </c>
      <c r="I220" s="27">
        <f t="shared" si="76"/>
        <v>9581.2144520000002</v>
      </c>
      <c r="J220" s="54">
        <f t="shared" si="72"/>
        <v>5.6944984733406871E-3</v>
      </c>
    </row>
    <row r="221" spans="1:10" ht="25.95" customHeight="1" x14ac:dyDescent="0.25">
      <c r="A221" s="53" t="s">
        <v>678</v>
      </c>
      <c r="B221" s="37" t="s">
        <v>253</v>
      </c>
      <c r="C221" s="38" t="s">
        <v>12</v>
      </c>
      <c r="D221" s="38" t="s">
        <v>254</v>
      </c>
      <c r="E221" s="39" t="s">
        <v>35</v>
      </c>
      <c r="F221" s="25">
        <v>2</v>
      </c>
      <c r="G221" s="6">
        <v>2749.56</v>
      </c>
      <c r="H221" s="27">
        <f t="shared" si="75"/>
        <v>3315.4194480000001</v>
      </c>
      <c r="I221" s="27">
        <f t="shared" si="76"/>
        <v>6630.8388960000002</v>
      </c>
      <c r="J221" s="54">
        <f t="shared" si="72"/>
        <v>3.94097242676351E-3</v>
      </c>
    </row>
    <row r="222" spans="1:10" ht="25.95" customHeight="1" x14ac:dyDescent="0.25">
      <c r="A222" s="53" t="s">
        <v>679</v>
      </c>
      <c r="B222" s="37" t="s">
        <v>255</v>
      </c>
      <c r="C222" s="38" t="s">
        <v>40</v>
      </c>
      <c r="D222" s="38" t="s">
        <v>256</v>
      </c>
      <c r="E222" s="39" t="s">
        <v>35</v>
      </c>
      <c r="F222" s="25">
        <v>1</v>
      </c>
      <c r="G222" s="6">
        <v>5781.8399999999992</v>
      </c>
      <c r="H222" s="27">
        <f t="shared" si="75"/>
        <v>6971.7426719999994</v>
      </c>
      <c r="I222" s="27">
        <f t="shared" si="76"/>
        <v>6971.7426719999994</v>
      </c>
      <c r="J222" s="54">
        <f t="shared" si="72"/>
        <v>4.1435851583450315E-3</v>
      </c>
    </row>
    <row r="223" spans="1:10" ht="24" customHeight="1" x14ac:dyDescent="0.25">
      <c r="A223" s="53" t="s">
        <v>680</v>
      </c>
      <c r="B223" s="37" t="s">
        <v>257</v>
      </c>
      <c r="C223" s="38" t="s">
        <v>40</v>
      </c>
      <c r="D223" s="38" t="s">
        <v>258</v>
      </c>
      <c r="E223" s="39" t="s">
        <v>13</v>
      </c>
      <c r="F223" s="25">
        <v>32</v>
      </c>
      <c r="G223" s="6">
        <v>13.36</v>
      </c>
      <c r="H223" s="27">
        <f t="shared" si="75"/>
        <v>16.109487999999999</v>
      </c>
      <c r="I223" s="27">
        <f t="shared" si="76"/>
        <v>515.50361599999997</v>
      </c>
      <c r="J223" s="54">
        <f t="shared" si="72"/>
        <v>3.0638439093708364E-4</v>
      </c>
    </row>
    <row r="224" spans="1:10" ht="24" customHeight="1" x14ac:dyDescent="0.25">
      <c r="A224" s="51" t="s">
        <v>681</v>
      </c>
      <c r="B224" s="28"/>
      <c r="C224" s="28"/>
      <c r="D224" s="28" t="s">
        <v>259</v>
      </c>
      <c r="E224" s="28"/>
      <c r="F224" s="24"/>
      <c r="G224" s="28"/>
      <c r="H224" s="28"/>
      <c r="I224" s="45">
        <f>SUM(I225:I229)</f>
        <v>15170.95357</v>
      </c>
      <c r="J224" s="52">
        <f t="shared" si="72"/>
        <v>9.0167037149924186E-3</v>
      </c>
    </row>
    <row r="225" spans="1:10" ht="25.95" customHeight="1" x14ac:dyDescent="0.25">
      <c r="A225" s="53" t="s">
        <v>682</v>
      </c>
      <c r="B225" s="37" t="s">
        <v>260</v>
      </c>
      <c r="C225" s="38" t="s">
        <v>12</v>
      </c>
      <c r="D225" s="38" t="s">
        <v>261</v>
      </c>
      <c r="E225" s="39" t="s">
        <v>35</v>
      </c>
      <c r="F225" s="25">
        <v>4</v>
      </c>
      <c r="G225" s="6">
        <v>133.51</v>
      </c>
      <c r="H225" s="27">
        <f t="shared" ref="H225:H229" si="77">G225*(1+$G$3)</f>
        <v>160.986358</v>
      </c>
      <c r="I225" s="27">
        <f t="shared" ref="I225:I229" si="78">F225*H225</f>
        <v>643.94543199999998</v>
      </c>
      <c r="J225" s="54">
        <f t="shared" si="72"/>
        <v>3.8272249283317775E-4</v>
      </c>
    </row>
    <row r="226" spans="1:10" ht="25.95" customHeight="1" x14ac:dyDescent="0.25">
      <c r="A226" s="53" t="s">
        <v>683</v>
      </c>
      <c r="B226" s="37" t="s">
        <v>262</v>
      </c>
      <c r="C226" s="38" t="s">
        <v>12</v>
      </c>
      <c r="D226" s="38" t="s">
        <v>263</v>
      </c>
      <c r="E226" s="39" t="s">
        <v>35</v>
      </c>
      <c r="F226" s="25">
        <v>12</v>
      </c>
      <c r="G226" s="6">
        <v>125.63999999999999</v>
      </c>
      <c r="H226" s="27">
        <f t="shared" si="77"/>
        <v>151.49671199999997</v>
      </c>
      <c r="I226" s="27">
        <f t="shared" si="78"/>
        <v>1817.9605439999996</v>
      </c>
      <c r="J226" s="54">
        <f t="shared" si="72"/>
        <v>1.0804865702844831E-3</v>
      </c>
    </row>
    <row r="227" spans="1:10" ht="24" customHeight="1" x14ac:dyDescent="0.25">
      <c r="A227" s="53" t="s">
        <v>684</v>
      </c>
      <c r="B227" s="37" t="s">
        <v>264</v>
      </c>
      <c r="C227" s="38" t="s">
        <v>40</v>
      </c>
      <c r="D227" s="38" t="s">
        <v>265</v>
      </c>
      <c r="E227" s="39" t="s">
        <v>13</v>
      </c>
      <c r="F227" s="25">
        <v>320</v>
      </c>
      <c r="G227" s="6">
        <v>14.879999999999999</v>
      </c>
      <c r="H227" s="27">
        <f t="shared" si="77"/>
        <v>17.942304</v>
      </c>
      <c r="I227" s="27">
        <f t="shared" si="78"/>
        <v>5741.5372800000005</v>
      </c>
      <c r="J227" s="54">
        <f t="shared" si="72"/>
        <v>3.4124249529519503E-3</v>
      </c>
    </row>
    <row r="228" spans="1:10" ht="39" customHeight="1" x14ac:dyDescent="0.25">
      <c r="A228" s="53" t="s">
        <v>685</v>
      </c>
      <c r="B228" s="37" t="s">
        <v>266</v>
      </c>
      <c r="C228" s="38" t="s">
        <v>12</v>
      </c>
      <c r="D228" s="38" t="s">
        <v>267</v>
      </c>
      <c r="E228" s="39" t="s">
        <v>13</v>
      </c>
      <c r="F228" s="25">
        <v>25</v>
      </c>
      <c r="G228" s="6">
        <v>21.41</v>
      </c>
      <c r="H228" s="27">
        <f t="shared" si="77"/>
        <v>25.816178000000001</v>
      </c>
      <c r="I228" s="27">
        <f t="shared" si="78"/>
        <v>645.40445</v>
      </c>
      <c r="J228" s="54">
        <f t="shared" si="72"/>
        <v>3.8358964551149429E-4</v>
      </c>
    </row>
    <row r="229" spans="1:10" ht="25.95" customHeight="1" x14ac:dyDescent="0.25">
      <c r="A229" s="53" t="s">
        <v>686</v>
      </c>
      <c r="B229" s="37" t="s">
        <v>268</v>
      </c>
      <c r="C229" s="38" t="s">
        <v>12</v>
      </c>
      <c r="D229" s="38" t="s">
        <v>804</v>
      </c>
      <c r="E229" s="39" t="s">
        <v>13</v>
      </c>
      <c r="F229" s="25">
        <v>82</v>
      </c>
      <c r="G229" s="6">
        <v>63.94</v>
      </c>
      <c r="H229" s="27">
        <f t="shared" si="77"/>
        <v>77.098851999999994</v>
      </c>
      <c r="I229" s="27">
        <f t="shared" si="78"/>
        <v>6322.1058639999992</v>
      </c>
      <c r="J229" s="54">
        <f t="shared" si="72"/>
        <v>3.7574800534113128E-3</v>
      </c>
    </row>
    <row r="230" spans="1:10" ht="24" customHeight="1" x14ac:dyDescent="0.25">
      <c r="A230" s="51">
        <v>14</v>
      </c>
      <c r="B230" s="28"/>
      <c r="C230" s="28"/>
      <c r="D230" s="28" t="s">
        <v>269</v>
      </c>
      <c r="E230" s="28"/>
      <c r="F230" s="24"/>
      <c r="G230" s="28"/>
      <c r="H230" s="28"/>
      <c r="I230" s="45">
        <f>I231+I237+I240+I242+I245</f>
        <v>16277.407708000002</v>
      </c>
      <c r="J230" s="52">
        <f t="shared" si="72"/>
        <v>9.6743136068519284E-3</v>
      </c>
    </row>
    <row r="231" spans="1:10" ht="25.95" customHeight="1" x14ac:dyDescent="0.25">
      <c r="A231" s="51" t="s">
        <v>687</v>
      </c>
      <c r="B231" s="28"/>
      <c r="C231" s="28"/>
      <c r="D231" s="28" t="s">
        <v>270</v>
      </c>
      <c r="E231" s="28"/>
      <c r="F231" s="24"/>
      <c r="G231" s="28"/>
      <c r="H231" s="28"/>
      <c r="I231" s="45">
        <f>I232+I235</f>
        <v>11296.079096000001</v>
      </c>
      <c r="J231" s="52">
        <f t="shared" si="72"/>
        <v>6.7137110320581788E-3</v>
      </c>
    </row>
    <row r="232" spans="1:10" ht="24" customHeight="1" x14ac:dyDescent="0.25">
      <c r="A232" s="51" t="s">
        <v>688</v>
      </c>
      <c r="B232" s="28"/>
      <c r="C232" s="28"/>
      <c r="D232" s="28" t="s">
        <v>271</v>
      </c>
      <c r="E232" s="28"/>
      <c r="F232" s="24"/>
      <c r="G232" s="28"/>
      <c r="H232" s="28"/>
      <c r="I232" s="45">
        <f>SUM(I233:I234)</f>
        <v>11186.833616000002</v>
      </c>
      <c r="J232" s="52">
        <f t="shared" si="72"/>
        <v>6.648782079450348E-3</v>
      </c>
    </row>
    <row r="233" spans="1:10" ht="25.95" customHeight="1" x14ac:dyDescent="0.25">
      <c r="A233" s="53" t="s">
        <v>689</v>
      </c>
      <c r="B233" s="37" t="s">
        <v>272</v>
      </c>
      <c r="C233" s="38" t="s">
        <v>12</v>
      </c>
      <c r="D233" s="38" t="s">
        <v>273</v>
      </c>
      <c r="E233" s="39" t="s">
        <v>35</v>
      </c>
      <c r="F233" s="25">
        <v>1</v>
      </c>
      <c r="G233" s="6">
        <v>386.40000000000003</v>
      </c>
      <c r="H233" s="27">
        <f>G233*(1+$G$3)</f>
        <v>465.92112000000003</v>
      </c>
      <c r="I233" s="27">
        <f>F233*H233</f>
        <v>465.92112000000003</v>
      </c>
      <c r="J233" s="54">
        <f t="shared" si="72"/>
        <v>2.7691553297644355E-4</v>
      </c>
    </row>
    <row r="234" spans="1:10" ht="39" customHeight="1" x14ac:dyDescent="0.25">
      <c r="A234" s="53" t="s">
        <v>690</v>
      </c>
      <c r="B234" s="37">
        <v>99253</v>
      </c>
      <c r="C234" s="38" t="s">
        <v>12</v>
      </c>
      <c r="D234" s="38" t="s">
        <v>274</v>
      </c>
      <c r="E234" s="39" t="s">
        <v>35</v>
      </c>
      <c r="F234" s="25">
        <v>14</v>
      </c>
      <c r="G234" s="6">
        <v>635.08000000000004</v>
      </c>
      <c r="H234" s="27">
        <f>G234*(1+$G$3)</f>
        <v>765.77946400000008</v>
      </c>
      <c r="I234" s="27">
        <f>F234*H234</f>
        <v>10720.912496000001</v>
      </c>
      <c r="J234" s="54">
        <f t="shared" si="72"/>
        <v>6.3718665464739047E-3</v>
      </c>
    </row>
    <row r="235" spans="1:10" ht="24" customHeight="1" x14ac:dyDescent="0.25">
      <c r="A235" s="51" t="s">
        <v>691</v>
      </c>
      <c r="B235" s="28"/>
      <c r="C235" s="28"/>
      <c r="D235" s="28" t="s">
        <v>275</v>
      </c>
      <c r="E235" s="28"/>
      <c r="F235" s="24"/>
      <c r="G235" s="28"/>
      <c r="H235" s="28"/>
      <c r="I235" s="45">
        <f>SUM(I236:I236)</f>
        <v>109.24547999999999</v>
      </c>
      <c r="J235" s="52">
        <f t="shared" si="72"/>
        <v>6.4928952607830697E-5</v>
      </c>
    </row>
    <row r="236" spans="1:10" ht="25.95" customHeight="1" x14ac:dyDescent="0.25">
      <c r="A236" s="53" t="s">
        <v>692</v>
      </c>
      <c r="B236" s="37" t="s">
        <v>276</v>
      </c>
      <c r="C236" s="38" t="s">
        <v>12</v>
      </c>
      <c r="D236" s="38" t="s">
        <v>277</v>
      </c>
      <c r="E236" s="39" t="s">
        <v>35</v>
      </c>
      <c r="F236" s="25">
        <v>1</v>
      </c>
      <c r="G236" s="6">
        <v>90.6</v>
      </c>
      <c r="H236" s="27">
        <f>G236*(1+$G$3)</f>
        <v>109.24547999999999</v>
      </c>
      <c r="I236" s="27">
        <f>F236*H236</f>
        <v>109.24547999999999</v>
      </c>
      <c r="J236" s="54">
        <f t="shared" si="72"/>
        <v>6.4928952607830697E-5</v>
      </c>
    </row>
    <row r="237" spans="1:10" ht="25.95" customHeight="1" x14ac:dyDescent="0.25">
      <c r="A237" s="51" t="s">
        <v>693</v>
      </c>
      <c r="B237" s="28"/>
      <c r="C237" s="28"/>
      <c r="D237" s="28" t="s">
        <v>278</v>
      </c>
      <c r="E237" s="28"/>
      <c r="F237" s="24"/>
      <c r="G237" s="28"/>
      <c r="H237" s="28"/>
      <c r="I237" s="45">
        <f>I238</f>
        <v>120.145912</v>
      </c>
      <c r="J237" s="52">
        <f t="shared" si="72"/>
        <v>7.1407514766492835E-5</v>
      </c>
    </row>
    <row r="238" spans="1:10" ht="24" customHeight="1" x14ac:dyDescent="0.25">
      <c r="A238" s="51" t="s">
        <v>694</v>
      </c>
      <c r="B238" s="28"/>
      <c r="C238" s="28"/>
      <c r="D238" s="28" t="s">
        <v>279</v>
      </c>
      <c r="E238" s="28"/>
      <c r="F238" s="24"/>
      <c r="G238" s="28"/>
      <c r="H238" s="28"/>
      <c r="I238" s="45">
        <f>SUM(I239:I239)</f>
        <v>120.145912</v>
      </c>
      <c r="J238" s="52">
        <f t="shared" si="72"/>
        <v>7.1407514766492835E-5</v>
      </c>
    </row>
    <row r="239" spans="1:10" ht="25.95" customHeight="1" x14ac:dyDescent="0.25">
      <c r="A239" s="53" t="s">
        <v>695</v>
      </c>
      <c r="B239" s="37" t="s">
        <v>281</v>
      </c>
      <c r="C239" s="38" t="s">
        <v>12</v>
      </c>
      <c r="D239" s="38" t="s">
        <v>282</v>
      </c>
      <c r="E239" s="39" t="s">
        <v>35</v>
      </c>
      <c r="F239" s="25">
        <v>1</v>
      </c>
      <c r="G239" s="6">
        <v>99.64</v>
      </c>
      <c r="H239" s="27">
        <f>G239*(1+$G$3)</f>
        <v>120.145912</v>
      </c>
      <c r="I239" s="27">
        <f t="shared" ref="I239" si="79">F239*H239</f>
        <v>120.145912</v>
      </c>
      <c r="J239" s="54">
        <f t="shared" si="72"/>
        <v>7.1407514766492835E-5</v>
      </c>
    </row>
    <row r="240" spans="1:10" ht="24" customHeight="1" x14ac:dyDescent="0.25">
      <c r="A240" s="51" t="s">
        <v>696</v>
      </c>
      <c r="B240" s="28"/>
      <c r="C240" s="28"/>
      <c r="D240" s="28" t="s">
        <v>283</v>
      </c>
      <c r="E240" s="28"/>
      <c r="F240" s="24"/>
      <c r="G240" s="28"/>
      <c r="H240" s="28"/>
      <c r="I240" s="45">
        <f>SUM(I241:I241)</f>
        <v>1637.1749500000001</v>
      </c>
      <c r="J240" s="52">
        <f t="shared" si="72"/>
        <v>9.7303847023490219E-4</v>
      </c>
    </row>
    <row r="241" spans="1:10" ht="25.95" customHeight="1" x14ac:dyDescent="0.25">
      <c r="A241" s="53" t="s">
        <v>697</v>
      </c>
      <c r="B241" s="37" t="s">
        <v>284</v>
      </c>
      <c r="C241" s="38" t="s">
        <v>12</v>
      </c>
      <c r="D241" s="38" t="s">
        <v>285</v>
      </c>
      <c r="E241" s="39" t="s">
        <v>35</v>
      </c>
      <c r="F241" s="25">
        <v>25</v>
      </c>
      <c r="G241" s="6">
        <v>54.31</v>
      </c>
      <c r="H241" s="27">
        <f>G241*(1+$G$3)</f>
        <v>65.486998</v>
      </c>
      <c r="I241" s="27">
        <f>F241*H241</f>
        <v>1637.1749500000001</v>
      </c>
      <c r="J241" s="54">
        <f t="shared" si="72"/>
        <v>9.7303847023490219E-4</v>
      </c>
    </row>
    <row r="242" spans="1:10" ht="24" customHeight="1" x14ac:dyDescent="0.25">
      <c r="A242" s="51" t="s">
        <v>699</v>
      </c>
      <c r="B242" s="28"/>
      <c r="C242" s="28"/>
      <c r="D242" s="28" t="s">
        <v>286</v>
      </c>
      <c r="E242" s="28"/>
      <c r="F242" s="24"/>
      <c r="G242" s="28"/>
      <c r="H242" s="28"/>
      <c r="I242" s="45">
        <f>SUM(I243:I244)</f>
        <v>1162.8132300000002</v>
      </c>
      <c r="J242" s="52">
        <f t="shared" si="72"/>
        <v>6.9110635151613188E-4</v>
      </c>
    </row>
    <row r="243" spans="1:10" ht="25.95" customHeight="1" x14ac:dyDescent="0.25">
      <c r="A243" s="53" t="s">
        <v>700</v>
      </c>
      <c r="B243" s="37" t="s">
        <v>280</v>
      </c>
      <c r="C243" s="38" t="s">
        <v>12</v>
      </c>
      <c r="D243" s="38" t="s">
        <v>287</v>
      </c>
      <c r="E243" s="39" t="s">
        <v>35</v>
      </c>
      <c r="F243" s="25">
        <v>2</v>
      </c>
      <c r="G243" s="6">
        <v>53.7</v>
      </c>
      <c r="H243" s="27">
        <f t="shared" ref="H243:H244" si="80">G243*(1+$G$3)</f>
        <v>64.751460000000009</v>
      </c>
      <c r="I243" s="27">
        <f t="shared" ref="I243:I244" si="81">F243*H243</f>
        <v>129.50292000000002</v>
      </c>
      <c r="J243" s="54">
        <f t="shared" si="72"/>
        <v>7.6968758389415204E-5</v>
      </c>
    </row>
    <row r="244" spans="1:10" ht="24" customHeight="1" x14ac:dyDescent="0.25">
      <c r="A244" s="53" t="s">
        <v>701</v>
      </c>
      <c r="B244" s="37" t="s">
        <v>288</v>
      </c>
      <c r="C244" s="38" t="s">
        <v>40</v>
      </c>
      <c r="D244" s="38" t="s">
        <v>289</v>
      </c>
      <c r="E244" s="39" t="s">
        <v>35</v>
      </c>
      <c r="F244" s="25">
        <v>1</v>
      </c>
      <c r="G244" s="6">
        <v>856.95</v>
      </c>
      <c r="H244" s="27">
        <f t="shared" si="80"/>
        <v>1033.3103100000001</v>
      </c>
      <c r="I244" s="27">
        <f t="shared" si="81"/>
        <v>1033.3103100000001</v>
      </c>
      <c r="J244" s="54">
        <f t="shared" si="72"/>
        <v>6.1413759312671653E-4</v>
      </c>
    </row>
    <row r="245" spans="1:10" ht="24" customHeight="1" x14ac:dyDescent="0.25">
      <c r="A245" s="51" t="s">
        <v>698</v>
      </c>
      <c r="B245" s="28"/>
      <c r="C245" s="28"/>
      <c r="D245" s="28" t="s">
        <v>290</v>
      </c>
      <c r="E245" s="28"/>
      <c r="F245" s="24"/>
      <c r="G245" s="28"/>
      <c r="H245" s="28"/>
      <c r="I245" s="45">
        <f>I246</f>
        <v>2061.19452</v>
      </c>
      <c r="J245" s="52">
        <f t="shared" si="72"/>
        <v>1.2250502382762229E-3</v>
      </c>
    </row>
    <row r="246" spans="1:10" ht="39" customHeight="1" x14ac:dyDescent="0.25">
      <c r="A246" s="53" t="s">
        <v>702</v>
      </c>
      <c r="B246" s="37" t="s">
        <v>291</v>
      </c>
      <c r="C246" s="38" t="s">
        <v>12</v>
      </c>
      <c r="D246" s="38" t="s">
        <v>292</v>
      </c>
      <c r="E246" s="39" t="s">
        <v>35</v>
      </c>
      <c r="F246" s="25">
        <v>2</v>
      </c>
      <c r="G246" s="6">
        <v>854.7</v>
      </c>
      <c r="H246" s="27">
        <f>G246*(1+$G$3)</f>
        <v>1030.59726</v>
      </c>
      <c r="I246" s="27">
        <f t="shared" ref="I246" si="82">F246*H246</f>
        <v>2061.19452</v>
      </c>
      <c r="J246" s="54">
        <f t="shared" si="72"/>
        <v>1.2250502382762229E-3</v>
      </c>
    </row>
    <row r="247" spans="1:10" ht="24" customHeight="1" x14ac:dyDescent="0.25">
      <c r="A247" s="51">
        <v>15</v>
      </c>
      <c r="B247" s="28"/>
      <c r="C247" s="28"/>
      <c r="D247" s="28" t="s">
        <v>293</v>
      </c>
      <c r="E247" s="28"/>
      <c r="F247" s="24"/>
      <c r="G247" s="28"/>
      <c r="H247" s="28"/>
      <c r="I247" s="45">
        <f>SUM(I248:I271)</f>
        <v>36755.052290669999</v>
      </c>
      <c r="J247" s="52">
        <f t="shared" si="72"/>
        <v>2.1844995768056048E-2</v>
      </c>
    </row>
    <row r="248" spans="1:10" ht="39" customHeight="1" x14ac:dyDescent="0.25">
      <c r="A248" s="53" t="s">
        <v>703</v>
      </c>
      <c r="B248" s="37" t="s">
        <v>294</v>
      </c>
      <c r="C248" s="38" t="s">
        <v>12</v>
      </c>
      <c r="D248" s="38" t="s">
        <v>295</v>
      </c>
      <c r="E248" s="39" t="s">
        <v>35</v>
      </c>
      <c r="F248" s="25">
        <v>30</v>
      </c>
      <c r="G248" s="6">
        <v>21.23</v>
      </c>
      <c r="H248" s="27">
        <f>G248*(1+$G$3)</f>
        <v>25.599133999999999</v>
      </c>
      <c r="I248" s="27">
        <f t="shared" ref="I248" si="83">F248*H248</f>
        <v>767.97402</v>
      </c>
      <c r="J248" s="54">
        <f t="shared" si="72"/>
        <v>4.56437637041141E-4</v>
      </c>
    </row>
    <row r="249" spans="1:10" ht="52.05" customHeight="1" x14ac:dyDescent="0.25">
      <c r="A249" s="55" t="s">
        <v>704</v>
      </c>
      <c r="B249" s="56">
        <v>37556</v>
      </c>
      <c r="C249" s="57" t="s">
        <v>12</v>
      </c>
      <c r="D249" s="57" t="s">
        <v>296</v>
      </c>
      <c r="E249" s="58" t="s">
        <v>35</v>
      </c>
      <c r="F249" s="40">
        <v>3</v>
      </c>
      <c r="G249" s="7">
        <v>27.81</v>
      </c>
      <c r="H249" s="59">
        <f>G249*(1+$G$3)</f>
        <v>33.533297999999995</v>
      </c>
      <c r="I249" s="59">
        <f>F249*H249</f>
        <v>100.59989399999998</v>
      </c>
      <c r="J249" s="60">
        <f t="shared" si="72"/>
        <v>5.9790535497475872E-5</v>
      </c>
    </row>
    <row r="250" spans="1:10" ht="52.05" customHeight="1" x14ac:dyDescent="0.25">
      <c r="A250" s="55" t="s">
        <v>705</v>
      </c>
      <c r="B250" s="56">
        <v>37558</v>
      </c>
      <c r="C250" s="57" t="s">
        <v>12</v>
      </c>
      <c r="D250" s="57" t="s">
        <v>297</v>
      </c>
      <c r="E250" s="58" t="s">
        <v>35</v>
      </c>
      <c r="F250" s="40">
        <v>22</v>
      </c>
      <c r="G250" s="7">
        <v>44.84</v>
      </c>
      <c r="H250" s="59">
        <f>G250*(1+$G$3)</f>
        <v>54.068072000000001</v>
      </c>
      <c r="I250" s="59">
        <f>F250*H250</f>
        <v>1189.497584</v>
      </c>
      <c r="J250" s="60">
        <f t="shared" si="72"/>
        <v>7.0696592901294507E-4</v>
      </c>
    </row>
    <row r="251" spans="1:10" ht="64.95" customHeight="1" x14ac:dyDescent="0.25">
      <c r="A251" s="55" t="s">
        <v>706</v>
      </c>
      <c r="B251" s="56">
        <v>10521</v>
      </c>
      <c r="C251" s="57" t="s">
        <v>12</v>
      </c>
      <c r="D251" s="57" t="s">
        <v>298</v>
      </c>
      <c r="E251" s="58" t="s">
        <v>35</v>
      </c>
      <c r="F251" s="40">
        <v>1</v>
      </c>
      <c r="G251" s="7">
        <v>285.20999999999998</v>
      </c>
      <c r="H251" s="59">
        <f>G251*(1+$G$3)</f>
        <v>343.90621799999997</v>
      </c>
      <c r="I251" s="59">
        <f>F251*H251</f>
        <v>343.90621799999997</v>
      </c>
      <c r="J251" s="60">
        <f t="shared" si="72"/>
        <v>2.0439720279557828E-4</v>
      </c>
    </row>
    <row r="252" spans="1:10" ht="39" customHeight="1" x14ac:dyDescent="0.25">
      <c r="A252" s="53" t="s">
        <v>707</v>
      </c>
      <c r="B252" s="37" t="s">
        <v>299</v>
      </c>
      <c r="C252" s="38" t="s">
        <v>12</v>
      </c>
      <c r="D252" s="38" t="s">
        <v>300</v>
      </c>
      <c r="E252" s="39" t="s">
        <v>13</v>
      </c>
      <c r="F252" s="25">
        <v>0.7</v>
      </c>
      <c r="G252" s="6">
        <v>101.75</v>
      </c>
      <c r="H252" s="27">
        <f>G252*(1+$G$3)</f>
        <v>122.69015</v>
      </c>
      <c r="I252" s="27">
        <f>F252*H252</f>
        <v>85.883105</v>
      </c>
      <c r="J252" s="54">
        <f t="shared" si="72"/>
        <v>5.1043759928175954E-5</v>
      </c>
    </row>
    <row r="253" spans="1:10" ht="52.05" customHeight="1" x14ac:dyDescent="0.25">
      <c r="A253" s="55" t="s">
        <v>708</v>
      </c>
      <c r="B253" s="56">
        <v>733</v>
      </c>
      <c r="C253" s="57" t="s">
        <v>12</v>
      </c>
      <c r="D253" s="57" t="s">
        <v>301</v>
      </c>
      <c r="E253" s="58" t="s">
        <v>35</v>
      </c>
      <c r="F253" s="40">
        <v>2</v>
      </c>
      <c r="G253" s="7">
        <v>1163.8800000000001</v>
      </c>
      <c r="H253" s="59">
        <f t="shared" ref="H253:H254" si="84">G253*(1+$G$3)</f>
        <v>1403.406504</v>
      </c>
      <c r="I253" s="59">
        <f t="shared" ref="I253:I260" si="85">F253*H253</f>
        <v>2806.8130080000001</v>
      </c>
      <c r="J253" s="60">
        <f t="shared" si="72"/>
        <v>1.6682010896512582E-3</v>
      </c>
    </row>
    <row r="254" spans="1:10" ht="25.95" customHeight="1" x14ac:dyDescent="0.25">
      <c r="A254" s="55" t="s">
        <v>709</v>
      </c>
      <c r="B254" s="56">
        <v>36498</v>
      </c>
      <c r="C254" s="57" t="s">
        <v>12</v>
      </c>
      <c r="D254" s="57" t="s">
        <v>302</v>
      </c>
      <c r="E254" s="58" t="s">
        <v>35</v>
      </c>
      <c r="F254" s="40">
        <v>1</v>
      </c>
      <c r="G254" s="7">
        <v>9012.7660899999992</v>
      </c>
      <c r="H254" s="59">
        <f t="shared" si="84"/>
        <v>10867.593351321999</v>
      </c>
      <c r="I254" s="59">
        <f t="shared" si="85"/>
        <v>10867.593351321999</v>
      </c>
      <c r="J254" s="60">
        <f t="shared" si="72"/>
        <v>6.4590448380030191E-3</v>
      </c>
    </row>
    <row r="255" spans="1:10" ht="39" customHeight="1" x14ac:dyDescent="0.25">
      <c r="A255" s="53" t="s">
        <v>710</v>
      </c>
      <c r="B255" s="37" t="s">
        <v>303</v>
      </c>
      <c r="C255" s="38" t="s">
        <v>12</v>
      </c>
      <c r="D255" s="38" t="s">
        <v>805</v>
      </c>
      <c r="E255" s="39" t="s">
        <v>13</v>
      </c>
      <c r="F255" s="25">
        <v>35.11</v>
      </c>
      <c r="G255" s="6">
        <v>8.4099999999999984</v>
      </c>
      <c r="H255" s="27">
        <f t="shared" ref="H255:H260" si="86">G255*(1+$G$3)</f>
        <v>10.140777999999997</v>
      </c>
      <c r="I255" s="27">
        <f t="shared" si="85"/>
        <v>356.04271557999988</v>
      </c>
      <c r="J255" s="54">
        <f t="shared" si="72"/>
        <v>2.1161040810344884E-4</v>
      </c>
    </row>
    <row r="256" spans="1:10" ht="39" customHeight="1" x14ac:dyDescent="0.25">
      <c r="A256" s="53" t="s">
        <v>711</v>
      </c>
      <c r="B256" s="37" t="s">
        <v>304</v>
      </c>
      <c r="C256" s="38" t="s">
        <v>12</v>
      </c>
      <c r="D256" s="38" t="s">
        <v>305</v>
      </c>
      <c r="E256" s="39" t="s">
        <v>13</v>
      </c>
      <c r="F256" s="25">
        <v>160.91</v>
      </c>
      <c r="G256" s="6">
        <v>9.2700000000000014</v>
      </c>
      <c r="H256" s="27">
        <f t="shared" si="86"/>
        <v>11.177766000000002</v>
      </c>
      <c r="I256" s="27">
        <f t="shared" si="85"/>
        <v>1798.6143270600003</v>
      </c>
      <c r="J256" s="54">
        <f t="shared" si="72"/>
        <v>1.0689883407665386E-3</v>
      </c>
    </row>
    <row r="257" spans="1:10" ht="24" customHeight="1" x14ac:dyDescent="0.25">
      <c r="A257" s="53" t="s">
        <v>712</v>
      </c>
      <c r="B257" s="37" t="s">
        <v>306</v>
      </c>
      <c r="C257" s="38" t="s">
        <v>40</v>
      </c>
      <c r="D257" s="38" t="s">
        <v>307</v>
      </c>
      <c r="E257" s="39" t="s">
        <v>308</v>
      </c>
      <c r="F257" s="25">
        <v>1</v>
      </c>
      <c r="G257" s="6">
        <v>1055.6300000000001</v>
      </c>
      <c r="H257" s="27">
        <f t="shared" si="86"/>
        <v>1272.8786540000001</v>
      </c>
      <c r="I257" s="27">
        <f t="shared" si="85"/>
        <v>1272.8786540000001</v>
      </c>
      <c r="J257" s="54">
        <f t="shared" si="72"/>
        <v>7.565226295960742E-4</v>
      </c>
    </row>
    <row r="258" spans="1:10" ht="24" customHeight="1" x14ac:dyDescent="0.25">
      <c r="A258" s="53" t="s">
        <v>713</v>
      </c>
      <c r="B258" s="37" t="s">
        <v>309</v>
      </c>
      <c r="C258" s="38" t="s">
        <v>40</v>
      </c>
      <c r="D258" s="38" t="s">
        <v>310</v>
      </c>
      <c r="E258" s="39" t="s">
        <v>35</v>
      </c>
      <c r="F258" s="25">
        <v>19</v>
      </c>
      <c r="G258" s="6">
        <v>287.32</v>
      </c>
      <c r="H258" s="27">
        <f t="shared" si="86"/>
        <v>346.45045599999997</v>
      </c>
      <c r="I258" s="27">
        <f t="shared" si="85"/>
        <v>6582.5586639999992</v>
      </c>
      <c r="J258" s="54">
        <f t="shared" si="72"/>
        <v>3.9122775563173989E-3</v>
      </c>
    </row>
    <row r="259" spans="1:10" ht="25.95" customHeight="1" x14ac:dyDescent="0.25">
      <c r="A259" s="53" t="s">
        <v>714</v>
      </c>
      <c r="B259" s="37" t="s">
        <v>311</v>
      </c>
      <c r="C259" s="38" t="s">
        <v>40</v>
      </c>
      <c r="D259" s="38" t="s">
        <v>312</v>
      </c>
      <c r="E259" s="39" t="s">
        <v>35</v>
      </c>
      <c r="F259" s="25">
        <v>3</v>
      </c>
      <c r="G259" s="6">
        <v>74.180000000000007</v>
      </c>
      <c r="H259" s="27">
        <f t="shared" si="86"/>
        <v>89.446244000000007</v>
      </c>
      <c r="I259" s="27">
        <f t="shared" si="85"/>
        <v>268.33873200000005</v>
      </c>
      <c r="J259" s="54">
        <f t="shared" si="72"/>
        <v>1.5948442729963187E-4</v>
      </c>
    </row>
    <row r="260" spans="1:10" ht="24" customHeight="1" x14ac:dyDescent="0.25">
      <c r="A260" s="53" t="s">
        <v>715</v>
      </c>
      <c r="B260" s="37" t="s">
        <v>313</v>
      </c>
      <c r="C260" s="38" t="s">
        <v>40</v>
      </c>
      <c r="D260" s="38" t="s">
        <v>314</v>
      </c>
      <c r="E260" s="39" t="s">
        <v>35</v>
      </c>
      <c r="F260" s="25">
        <v>2</v>
      </c>
      <c r="G260" s="6">
        <v>64.06</v>
      </c>
      <c r="H260" s="27">
        <f t="shared" si="86"/>
        <v>77.243548000000004</v>
      </c>
      <c r="I260" s="27">
        <f t="shared" si="85"/>
        <v>154.48709600000001</v>
      </c>
      <c r="J260" s="54">
        <f t="shared" si="72"/>
        <v>9.1817852186702761E-5</v>
      </c>
    </row>
    <row r="261" spans="1:10" ht="25.95" customHeight="1" x14ac:dyDescent="0.25">
      <c r="A261" s="55" t="s">
        <v>716</v>
      </c>
      <c r="B261" s="56" t="s">
        <v>315</v>
      </c>
      <c r="C261" s="57" t="s">
        <v>40</v>
      </c>
      <c r="D261" s="57" t="s">
        <v>316</v>
      </c>
      <c r="E261" s="58" t="s">
        <v>35</v>
      </c>
      <c r="F261" s="40">
        <v>3</v>
      </c>
      <c r="G261" s="59">
        <v>109.42</v>
      </c>
      <c r="H261" s="59">
        <f>G261*(1+$G$3)</f>
        <v>131.938636</v>
      </c>
      <c r="I261" s="59">
        <f>F261*H261</f>
        <v>395.81590800000004</v>
      </c>
      <c r="J261" s="60">
        <f t="shared" si="72"/>
        <v>2.352492051108886E-4</v>
      </c>
    </row>
    <row r="262" spans="1:10" ht="39" customHeight="1" x14ac:dyDescent="0.25">
      <c r="A262" s="53" t="s">
        <v>717</v>
      </c>
      <c r="B262" s="37" t="s">
        <v>317</v>
      </c>
      <c r="C262" s="38" t="s">
        <v>12</v>
      </c>
      <c r="D262" s="38" t="s">
        <v>318</v>
      </c>
      <c r="E262" s="39" t="s">
        <v>35</v>
      </c>
      <c r="F262" s="25">
        <v>4</v>
      </c>
      <c r="G262" s="6">
        <v>231.35000000000002</v>
      </c>
      <c r="H262" s="27">
        <f t="shared" ref="H262:H270" si="87">G262*(1+$G$3)</f>
        <v>278.96183000000002</v>
      </c>
      <c r="I262" s="27">
        <f t="shared" ref="I262:I270" si="88">F262*H262</f>
        <v>1115.8473200000001</v>
      </c>
      <c r="J262" s="54">
        <f t="shared" si="72"/>
        <v>6.63192635135613E-4</v>
      </c>
    </row>
    <row r="263" spans="1:10" ht="39" customHeight="1" x14ac:dyDescent="0.25">
      <c r="A263" s="53" t="s">
        <v>718</v>
      </c>
      <c r="B263" s="37" t="s">
        <v>319</v>
      </c>
      <c r="C263" s="38" t="s">
        <v>12</v>
      </c>
      <c r="D263" s="38" t="s">
        <v>320</v>
      </c>
      <c r="E263" s="39" t="s">
        <v>35</v>
      </c>
      <c r="F263" s="25">
        <v>3</v>
      </c>
      <c r="G263" s="6">
        <v>691.93000000000006</v>
      </c>
      <c r="H263" s="27">
        <f t="shared" si="87"/>
        <v>834.32919400000003</v>
      </c>
      <c r="I263" s="27">
        <f t="shared" si="88"/>
        <v>2502.9875820000002</v>
      </c>
      <c r="J263" s="54">
        <f t="shared" ref="J263:J315" si="89">I263/$J$345</f>
        <v>1.4876255025806722E-3</v>
      </c>
    </row>
    <row r="264" spans="1:10" ht="25.95" customHeight="1" x14ac:dyDescent="0.25">
      <c r="A264" s="53" t="s">
        <v>719</v>
      </c>
      <c r="B264" s="37" t="s">
        <v>321</v>
      </c>
      <c r="C264" s="38" t="s">
        <v>40</v>
      </c>
      <c r="D264" s="38" t="s">
        <v>322</v>
      </c>
      <c r="E264" s="39" t="s">
        <v>35</v>
      </c>
      <c r="F264" s="25">
        <v>1</v>
      </c>
      <c r="G264" s="6">
        <v>204.14</v>
      </c>
      <c r="H264" s="27">
        <f t="shared" si="87"/>
        <v>246.15201199999998</v>
      </c>
      <c r="I264" s="27">
        <f t="shared" si="88"/>
        <v>246.15201199999998</v>
      </c>
      <c r="J264" s="54">
        <f t="shared" si="89"/>
        <v>1.4629797334837262E-4</v>
      </c>
    </row>
    <row r="265" spans="1:10" ht="39" customHeight="1" x14ac:dyDescent="0.25">
      <c r="A265" s="53" t="s">
        <v>720</v>
      </c>
      <c r="B265" s="37" t="s">
        <v>323</v>
      </c>
      <c r="C265" s="38" t="s">
        <v>12</v>
      </c>
      <c r="D265" s="38" t="s">
        <v>324</v>
      </c>
      <c r="E265" s="39" t="s">
        <v>35</v>
      </c>
      <c r="F265" s="25">
        <v>20</v>
      </c>
      <c r="G265" s="6">
        <v>17.59</v>
      </c>
      <c r="H265" s="27">
        <f t="shared" si="87"/>
        <v>21.210021999999999</v>
      </c>
      <c r="I265" s="27">
        <f t="shared" si="88"/>
        <v>424.20043999999996</v>
      </c>
      <c r="J265" s="54">
        <f t="shared" si="89"/>
        <v>2.5211926630722782E-4</v>
      </c>
    </row>
    <row r="266" spans="1:10" ht="39" customHeight="1" x14ac:dyDescent="0.25">
      <c r="A266" s="53" t="s">
        <v>721</v>
      </c>
      <c r="B266" s="37" t="s">
        <v>325</v>
      </c>
      <c r="C266" s="38" t="s">
        <v>12</v>
      </c>
      <c r="D266" s="38" t="s">
        <v>326</v>
      </c>
      <c r="E266" s="39" t="s">
        <v>35</v>
      </c>
      <c r="F266" s="25">
        <v>1</v>
      </c>
      <c r="G266" s="6">
        <v>31.169999999999998</v>
      </c>
      <c r="H266" s="27">
        <f t="shared" si="87"/>
        <v>37.584785999999994</v>
      </c>
      <c r="I266" s="27">
        <f t="shared" si="88"/>
        <v>37.584785999999994</v>
      </c>
      <c r="J266" s="54">
        <f t="shared" si="89"/>
        <v>2.2338139655475527E-5</v>
      </c>
    </row>
    <row r="267" spans="1:10" ht="39" customHeight="1" x14ac:dyDescent="0.25">
      <c r="A267" s="53" t="s">
        <v>722</v>
      </c>
      <c r="B267" s="37" t="s">
        <v>327</v>
      </c>
      <c r="C267" s="38" t="s">
        <v>12</v>
      </c>
      <c r="D267" s="38" t="s">
        <v>328</v>
      </c>
      <c r="E267" s="39" t="s">
        <v>35</v>
      </c>
      <c r="F267" s="25">
        <v>3</v>
      </c>
      <c r="G267" s="6">
        <v>40.94</v>
      </c>
      <c r="H267" s="27">
        <f t="shared" si="87"/>
        <v>49.365451999999998</v>
      </c>
      <c r="I267" s="27">
        <f t="shared" si="88"/>
        <v>148.09635599999999</v>
      </c>
      <c r="J267" s="54">
        <f t="shared" si="89"/>
        <v>8.8019580124655249E-5</v>
      </c>
    </row>
    <row r="268" spans="1:10" ht="39" customHeight="1" x14ac:dyDescent="0.25">
      <c r="A268" s="53" t="s">
        <v>723</v>
      </c>
      <c r="B268" s="37" t="s">
        <v>329</v>
      </c>
      <c r="C268" s="38" t="s">
        <v>12</v>
      </c>
      <c r="D268" s="38" t="s">
        <v>330</v>
      </c>
      <c r="E268" s="39" t="s">
        <v>35</v>
      </c>
      <c r="F268" s="25">
        <v>10</v>
      </c>
      <c r="G268" s="6">
        <v>20.74</v>
      </c>
      <c r="H268" s="27">
        <f t="shared" si="87"/>
        <v>25.008291999999997</v>
      </c>
      <c r="I268" s="27">
        <f t="shared" si="88"/>
        <v>250.08291999999997</v>
      </c>
      <c r="J268" s="54">
        <f t="shared" si="89"/>
        <v>1.4863426899408482E-4</v>
      </c>
    </row>
    <row r="269" spans="1:10" ht="39" customHeight="1" x14ac:dyDescent="0.25">
      <c r="A269" s="53" t="s">
        <v>724</v>
      </c>
      <c r="B269" s="37" t="s">
        <v>331</v>
      </c>
      <c r="C269" s="38" t="s">
        <v>12</v>
      </c>
      <c r="D269" s="38" t="s">
        <v>332</v>
      </c>
      <c r="E269" s="39" t="s">
        <v>35</v>
      </c>
      <c r="F269" s="25">
        <v>11</v>
      </c>
      <c r="G269" s="6">
        <v>37.75</v>
      </c>
      <c r="H269" s="27">
        <f t="shared" si="87"/>
        <v>45.518949999999997</v>
      </c>
      <c r="I269" s="27">
        <f t="shared" si="88"/>
        <v>500.70844999999997</v>
      </c>
      <c r="J269" s="54">
        <f t="shared" si="89"/>
        <v>2.9759103278589069E-4</v>
      </c>
    </row>
    <row r="270" spans="1:10" ht="39" customHeight="1" x14ac:dyDescent="0.25">
      <c r="A270" s="53" t="s">
        <v>725</v>
      </c>
      <c r="B270" s="37" t="s">
        <v>333</v>
      </c>
      <c r="C270" s="38" t="s">
        <v>12</v>
      </c>
      <c r="D270" s="38" t="s">
        <v>334</v>
      </c>
      <c r="E270" s="39" t="s">
        <v>35</v>
      </c>
      <c r="F270" s="25">
        <v>2</v>
      </c>
      <c r="G270" s="6">
        <v>31.189999999999998</v>
      </c>
      <c r="H270" s="27">
        <f t="shared" si="87"/>
        <v>37.608901999999993</v>
      </c>
      <c r="I270" s="27">
        <f t="shared" si="88"/>
        <v>75.217803999999987</v>
      </c>
      <c r="J270" s="54">
        <f t="shared" si="89"/>
        <v>4.4704945515192919E-5</v>
      </c>
    </row>
    <row r="271" spans="1:10" ht="24" customHeight="1" x14ac:dyDescent="0.25">
      <c r="A271" s="55" t="s">
        <v>726</v>
      </c>
      <c r="B271" s="56" t="s">
        <v>335</v>
      </c>
      <c r="C271" s="57" t="s">
        <v>40</v>
      </c>
      <c r="D271" s="57" t="s">
        <v>336</v>
      </c>
      <c r="E271" s="58" t="s">
        <v>35</v>
      </c>
      <c r="F271" s="40">
        <v>2</v>
      </c>
      <c r="G271" s="7">
        <v>1850.7096299999998</v>
      </c>
      <c r="H271" s="59">
        <f>G271*(1+$G$3)</f>
        <v>2231.5856718539999</v>
      </c>
      <c r="I271" s="59">
        <f>F271*H271</f>
        <v>4463.1713437079998</v>
      </c>
      <c r="J271" s="60">
        <f t="shared" si="89"/>
        <v>2.6526410122985847E-3</v>
      </c>
    </row>
    <row r="272" spans="1:10" ht="24" customHeight="1" x14ac:dyDescent="0.25">
      <c r="A272" s="51">
        <v>16</v>
      </c>
      <c r="B272" s="28"/>
      <c r="C272" s="28"/>
      <c r="D272" s="28" t="s">
        <v>337</v>
      </c>
      <c r="E272" s="28"/>
      <c r="F272" s="24"/>
      <c r="G272" s="28"/>
      <c r="H272" s="28"/>
      <c r="I272" s="45">
        <f>SUM(I273:I286)</f>
        <v>67493.241802400007</v>
      </c>
      <c r="J272" s="52">
        <f t="shared" si="89"/>
        <v>4.0113929641179553E-2</v>
      </c>
    </row>
    <row r="273" spans="1:10" ht="39" customHeight="1" x14ac:dyDescent="0.25">
      <c r="A273" s="53" t="s">
        <v>727</v>
      </c>
      <c r="B273" s="37" t="s">
        <v>338</v>
      </c>
      <c r="C273" s="38" t="s">
        <v>12</v>
      </c>
      <c r="D273" s="38" t="s">
        <v>339</v>
      </c>
      <c r="E273" s="39" t="s">
        <v>35</v>
      </c>
      <c r="F273" s="25">
        <v>7</v>
      </c>
      <c r="G273" s="6">
        <v>206.36</v>
      </c>
      <c r="H273" s="27">
        <f t="shared" ref="H273:H286" si="90">G273*(1+$G$3)</f>
        <v>248.82888800000001</v>
      </c>
      <c r="I273" s="27">
        <f t="shared" ref="I273:I286" si="91">F273*H273</f>
        <v>1741.802216</v>
      </c>
      <c r="J273" s="54">
        <f t="shared" si="89"/>
        <v>1.0352226337865739E-3</v>
      </c>
    </row>
    <row r="274" spans="1:10" ht="39" customHeight="1" x14ac:dyDescent="0.25">
      <c r="A274" s="53" t="s">
        <v>728</v>
      </c>
      <c r="B274" s="37" t="s">
        <v>340</v>
      </c>
      <c r="C274" s="38" t="s">
        <v>12</v>
      </c>
      <c r="D274" s="38" t="s">
        <v>341</v>
      </c>
      <c r="E274" s="39" t="s">
        <v>35</v>
      </c>
      <c r="F274" s="25">
        <v>12</v>
      </c>
      <c r="G274" s="6">
        <v>314.27999999999997</v>
      </c>
      <c r="H274" s="27">
        <f t="shared" si="90"/>
        <v>378.95882399999994</v>
      </c>
      <c r="I274" s="27">
        <f t="shared" si="91"/>
        <v>4547.5058879999997</v>
      </c>
      <c r="J274" s="54">
        <f t="shared" si="89"/>
        <v>2.702764400740269E-3</v>
      </c>
    </row>
    <row r="275" spans="1:10" ht="39" customHeight="1" x14ac:dyDescent="0.25">
      <c r="A275" s="53" t="s">
        <v>729</v>
      </c>
      <c r="B275" s="37" t="s">
        <v>342</v>
      </c>
      <c r="C275" s="38" t="s">
        <v>12</v>
      </c>
      <c r="D275" s="38" t="s">
        <v>343</v>
      </c>
      <c r="E275" s="39" t="s">
        <v>35</v>
      </c>
      <c r="F275" s="25">
        <v>6</v>
      </c>
      <c r="G275" s="6">
        <v>341.79999999999995</v>
      </c>
      <c r="H275" s="27">
        <f t="shared" si="90"/>
        <v>412.14243999999997</v>
      </c>
      <c r="I275" s="27">
        <f t="shared" si="91"/>
        <v>2472.8546399999996</v>
      </c>
      <c r="J275" s="54">
        <f t="shared" si="89"/>
        <v>1.4697162914805648E-3</v>
      </c>
    </row>
    <row r="276" spans="1:10" ht="52.05" customHeight="1" x14ac:dyDescent="0.25">
      <c r="A276" s="53" t="s">
        <v>730</v>
      </c>
      <c r="B276" s="37" t="s">
        <v>344</v>
      </c>
      <c r="C276" s="38" t="s">
        <v>12</v>
      </c>
      <c r="D276" s="38" t="s">
        <v>345</v>
      </c>
      <c r="E276" s="39" t="s">
        <v>35</v>
      </c>
      <c r="F276" s="25">
        <v>10</v>
      </c>
      <c r="G276" s="6">
        <v>549.1</v>
      </c>
      <c r="H276" s="27">
        <f t="shared" si="90"/>
        <v>662.10478000000001</v>
      </c>
      <c r="I276" s="27">
        <f t="shared" si="91"/>
        <v>6621.0478000000003</v>
      </c>
      <c r="J276" s="54">
        <f t="shared" si="89"/>
        <v>3.9351531873024108E-3</v>
      </c>
    </row>
    <row r="277" spans="1:10" ht="25.95" customHeight="1" x14ac:dyDescent="0.25">
      <c r="A277" s="53" t="s">
        <v>731</v>
      </c>
      <c r="B277" s="37" t="s">
        <v>346</v>
      </c>
      <c r="C277" s="38" t="s">
        <v>12</v>
      </c>
      <c r="D277" s="38" t="s">
        <v>347</v>
      </c>
      <c r="E277" s="39" t="s">
        <v>35</v>
      </c>
      <c r="F277" s="25">
        <v>1</v>
      </c>
      <c r="G277" s="6">
        <v>736.49</v>
      </c>
      <c r="H277" s="27">
        <f t="shared" si="90"/>
        <v>888.05964200000005</v>
      </c>
      <c r="I277" s="27">
        <f t="shared" si="91"/>
        <v>888.05964200000005</v>
      </c>
      <c r="J277" s="54">
        <f t="shared" si="89"/>
        <v>5.278093190523315E-4</v>
      </c>
    </row>
    <row r="278" spans="1:10" ht="25.95" customHeight="1" x14ac:dyDescent="0.25">
      <c r="A278" s="53" t="s">
        <v>732</v>
      </c>
      <c r="B278" s="37" t="s">
        <v>348</v>
      </c>
      <c r="C278" s="38" t="s">
        <v>12</v>
      </c>
      <c r="D278" s="38" t="s">
        <v>349</v>
      </c>
      <c r="E278" s="39" t="s">
        <v>13</v>
      </c>
      <c r="F278" s="25">
        <v>34.6</v>
      </c>
      <c r="G278" s="6">
        <v>112.31</v>
      </c>
      <c r="H278" s="27">
        <f t="shared" si="90"/>
        <v>135.42339799999999</v>
      </c>
      <c r="I278" s="27">
        <f t="shared" si="91"/>
        <v>4685.6495708000002</v>
      </c>
      <c r="J278" s="54">
        <f t="shared" si="89"/>
        <v>2.784868709619615E-3</v>
      </c>
    </row>
    <row r="279" spans="1:10" ht="39" customHeight="1" x14ac:dyDescent="0.25">
      <c r="A279" s="53" t="s">
        <v>733</v>
      </c>
      <c r="B279" s="37" t="s">
        <v>350</v>
      </c>
      <c r="C279" s="38" t="s">
        <v>12</v>
      </c>
      <c r="D279" s="38" t="s">
        <v>351</v>
      </c>
      <c r="E279" s="39" t="s">
        <v>13</v>
      </c>
      <c r="F279" s="25">
        <v>13.54</v>
      </c>
      <c r="G279" s="6">
        <v>1073.74</v>
      </c>
      <c r="H279" s="27">
        <f t="shared" si="90"/>
        <v>1294.715692</v>
      </c>
      <c r="I279" s="27">
        <f t="shared" si="91"/>
        <v>17530.45046968</v>
      </c>
      <c r="J279" s="54">
        <f t="shared" si="89"/>
        <v>1.041904697329149E-2</v>
      </c>
    </row>
    <row r="280" spans="1:10" ht="64.95" customHeight="1" x14ac:dyDescent="0.25">
      <c r="A280" s="53" t="s">
        <v>734</v>
      </c>
      <c r="B280" s="37" t="s">
        <v>352</v>
      </c>
      <c r="C280" s="38" t="s">
        <v>12</v>
      </c>
      <c r="D280" s="38" t="s">
        <v>353</v>
      </c>
      <c r="E280" s="39" t="s">
        <v>13</v>
      </c>
      <c r="F280" s="25">
        <v>31.52</v>
      </c>
      <c r="G280" s="6">
        <v>616.12</v>
      </c>
      <c r="H280" s="27">
        <f t="shared" si="90"/>
        <v>742.91749600000003</v>
      </c>
      <c r="I280" s="27">
        <f t="shared" si="91"/>
        <v>23416.759473919999</v>
      </c>
      <c r="J280" s="54">
        <f t="shared" si="89"/>
        <v>1.3917515544909704E-2</v>
      </c>
    </row>
    <row r="281" spans="1:10" ht="25.95" customHeight="1" x14ac:dyDescent="0.25">
      <c r="A281" s="53" t="s">
        <v>735</v>
      </c>
      <c r="B281" s="37" t="s">
        <v>354</v>
      </c>
      <c r="C281" s="38" t="s">
        <v>12</v>
      </c>
      <c r="D281" s="38" t="s">
        <v>355</v>
      </c>
      <c r="E281" s="39" t="s">
        <v>35</v>
      </c>
      <c r="F281" s="25">
        <v>3</v>
      </c>
      <c r="G281" s="6">
        <v>656.05</v>
      </c>
      <c r="H281" s="27">
        <f t="shared" si="90"/>
        <v>791.06508999999994</v>
      </c>
      <c r="I281" s="27">
        <f t="shared" si="91"/>
        <v>2373.1952699999997</v>
      </c>
      <c r="J281" s="54">
        <f t="shared" si="89"/>
        <v>1.4104847469658054E-3</v>
      </c>
    </row>
    <row r="282" spans="1:10" ht="25.95" customHeight="1" x14ac:dyDescent="0.25">
      <c r="A282" s="53" t="s">
        <v>736</v>
      </c>
      <c r="B282" s="37" t="s">
        <v>356</v>
      </c>
      <c r="C282" s="38" t="s">
        <v>12</v>
      </c>
      <c r="D282" s="38" t="s">
        <v>357</v>
      </c>
      <c r="E282" s="39" t="s">
        <v>35</v>
      </c>
      <c r="F282" s="25">
        <v>3</v>
      </c>
      <c r="G282" s="6">
        <v>314.27999999999997</v>
      </c>
      <c r="H282" s="27">
        <f t="shared" si="90"/>
        <v>378.95882399999994</v>
      </c>
      <c r="I282" s="27">
        <f t="shared" si="91"/>
        <v>1136.8764719999999</v>
      </c>
      <c r="J282" s="54">
        <f t="shared" si="89"/>
        <v>6.7569110018506724E-4</v>
      </c>
    </row>
    <row r="283" spans="1:10" ht="39" customHeight="1" x14ac:dyDescent="0.25">
      <c r="A283" s="53" t="s">
        <v>737</v>
      </c>
      <c r="B283" s="37" t="s">
        <v>358</v>
      </c>
      <c r="C283" s="38" t="s">
        <v>12</v>
      </c>
      <c r="D283" s="38" t="s">
        <v>359</v>
      </c>
      <c r="E283" s="39" t="s">
        <v>35</v>
      </c>
      <c r="F283" s="25">
        <v>7</v>
      </c>
      <c r="G283" s="6">
        <v>153.69</v>
      </c>
      <c r="H283" s="27">
        <f t="shared" si="90"/>
        <v>185.319402</v>
      </c>
      <c r="I283" s="27">
        <f t="shared" si="91"/>
        <v>1297.2358139999999</v>
      </c>
      <c r="J283" s="54">
        <f t="shared" si="89"/>
        <v>7.7099906273821737E-4</v>
      </c>
    </row>
    <row r="284" spans="1:10" ht="25.95" customHeight="1" x14ac:dyDescent="0.25">
      <c r="A284" s="53" t="s">
        <v>738</v>
      </c>
      <c r="B284" s="37" t="s">
        <v>360</v>
      </c>
      <c r="C284" s="38" t="s">
        <v>12</v>
      </c>
      <c r="D284" s="38" t="s">
        <v>361</v>
      </c>
      <c r="E284" s="39" t="s">
        <v>35</v>
      </c>
      <c r="F284" s="25">
        <v>7</v>
      </c>
      <c r="G284" s="6">
        <v>12.870000000000001</v>
      </c>
      <c r="H284" s="27">
        <f t="shared" si="90"/>
        <v>15.518646</v>
      </c>
      <c r="I284" s="27">
        <f t="shared" si="91"/>
        <v>108.630522</v>
      </c>
      <c r="J284" s="54">
        <f t="shared" si="89"/>
        <v>6.456345850374689E-5</v>
      </c>
    </row>
    <row r="285" spans="1:10" ht="25.95" customHeight="1" x14ac:dyDescent="0.25">
      <c r="A285" s="53" t="s">
        <v>739</v>
      </c>
      <c r="B285" s="37" t="s">
        <v>362</v>
      </c>
      <c r="C285" s="38" t="s">
        <v>12</v>
      </c>
      <c r="D285" s="38" t="s">
        <v>363</v>
      </c>
      <c r="E285" s="39" t="s">
        <v>35</v>
      </c>
      <c r="F285" s="25">
        <v>7</v>
      </c>
      <c r="G285" s="6">
        <v>12.14</v>
      </c>
      <c r="H285" s="27">
        <f t="shared" si="90"/>
        <v>14.638412000000001</v>
      </c>
      <c r="I285" s="27">
        <f t="shared" si="91"/>
        <v>102.468884</v>
      </c>
      <c r="J285" s="54">
        <f t="shared" si="89"/>
        <v>6.090135091184827E-5</v>
      </c>
    </row>
    <row r="286" spans="1:10" ht="25.95" customHeight="1" x14ac:dyDescent="0.25">
      <c r="A286" s="53" t="s">
        <v>740</v>
      </c>
      <c r="B286" s="37" t="s">
        <v>364</v>
      </c>
      <c r="C286" s="38" t="s">
        <v>12</v>
      </c>
      <c r="D286" s="38" t="s">
        <v>365</v>
      </c>
      <c r="E286" s="39" t="s">
        <v>35</v>
      </c>
      <c r="F286" s="25">
        <v>10</v>
      </c>
      <c r="G286" s="6">
        <v>47.33</v>
      </c>
      <c r="H286" s="27">
        <f t="shared" si="90"/>
        <v>57.070513999999996</v>
      </c>
      <c r="I286" s="27">
        <f t="shared" si="91"/>
        <v>570.70513999999991</v>
      </c>
      <c r="J286" s="54">
        <f t="shared" si="89"/>
        <v>3.3919286169190141E-4</v>
      </c>
    </row>
    <row r="287" spans="1:10" ht="24" customHeight="1" x14ac:dyDescent="0.25">
      <c r="A287" s="51">
        <v>17</v>
      </c>
      <c r="B287" s="28"/>
      <c r="C287" s="28"/>
      <c r="D287" s="28" t="s">
        <v>366</v>
      </c>
      <c r="E287" s="28"/>
      <c r="F287" s="24"/>
      <c r="G287" s="28"/>
      <c r="H287" s="28"/>
      <c r="I287" s="45">
        <f>SUM(I288:I294)</f>
        <v>20971.221991759998</v>
      </c>
      <c r="J287" s="52">
        <f t="shared" si="89"/>
        <v>1.2464034931525605E-2</v>
      </c>
    </row>
    <row r="288" spans="1:10" s="2" customFormat="1" ht="39" customHeight="1" x14ac:dyDescent="0.25">
      <c r="A288" s="53" t="s">
        <v>741</v>
      </c>
      <c r="B288" s="37" t="s">
        <v>367</v>
      </c>
      <c r="C288" s="38" t="s">
        <v>12</v>
      </c>
      <c r="D288" s="38" t="s">
        <v>368</v>
      </c>
      <c r="E288" s="39" t="s">
        <v>13</v>
      </c>
      <c r="F288" s="25">
        <v>3.5999999999999996</v>
      </c>
      <c r="G288" s="27">
        <v>167.45</v>
      </c>
      <c r="H288" s="27">
        <f t="shared" ref="H288:H289" si="92">G288*(1+$G$3)</f>
        <v>201.91120999999998</v>
      </c>
      <c r="I288" s="27">
        <f t="shared" ref="I288:I289" si="93">F288*H288</f>
        <v>726.88035599999989</v>
      </c>
      <c r="J288" s="54">
        <f t="shared" si="89"/>
        <v>4.3201403102706952E-4</v>
      </c>
    </row>
    <row r="289" spans="1:10" s="2" customFormat="1" ht="25.95" customHeight="1" x14ac:dyDescent="0.25">
      <c r="A289" s="53" t="s">
        <v>742</v>
      </c>
      <c r="B289" s="37" t="s">
        <v>369</v>
      </c>
      <c r="C289" s="38" t="s">
        <v>12</v>
      </c>
      <c r="D289" s="38" t="s">
        <v>370</v>
      </c>
      <c r="E289" s="39" t="s">
        <v>13</v>
      </c>
      <c r="F289" s="25">
        <v>4</v>
      </c>
      <c r="G289" s="27">
        <v>121.19</v>
      </c>
      <c r="H289" s="27">
        <f t="shared" si="92"/>
        <v>146.13090199999999</v>
      </c>
      <c r="I289" s="27">
        <f t="shared" si="93"/>
        <v>584.52360799999997</v>
      </c>
      <c r="J289" s="54">
        <f t="shared" si="89"/>
        <v>3.4740572920719654E-4</v>
      </c>
    </row>
    <row r="290" spans="1:10" ht="39" customHeight="1" x14ac:dyDescent="0.25">
      <c r="A290" s="53" t="s">
        <v>743</v>
      </c>
      <c r="B290" s="37" t="s">
        <v>371</v>
      </c>
      <c r="C290" s="38" t="s">
        <v>12</v>
      </c>
      <c r="D290" s="38" t="s">
        <v>372</v>
      </c>
      <c r="E290" s="39" t="s">
        <v>444</v>
      </c>
      <c r="F290" s="25">
        <v>0.96</v>
      </c>
      <c r="G290" s="6">
        <v>944.62000000000012</v>
      </c>
      <c r="H290" s="27">
        <f t="shared" ref="H290:H294" si="94">G290*(1+$G$3)</f>
        <v>1139.0227960000002</v>
      </c>
      <c r="I290" s="27">
        <f t="shared" ref="I290:I294" si="95">F290*H290</f>
        <v>1093.4618841600002</v>
      </c>
      <c r="J290" s="54">
        <f t="shared" si="89"/>
        <v>6.498880764228773E-4</v>
      </c>
    </row>
    <row r="291" spans="1:10" ht="39" customHeight="1" x14ac:dyDescent="0.25">
      <c r="A291" s="53" t="s">
        <v>744</v>
      </c>
      <c r="B291" s="37" t="s">
        <v>373</v>
      </c>
      <c r="C291" s="38" t="s">
        <v>12</v>
      </c>
      <c r="D291" s="38" t="s">
        <v>374</v>
      </c>
      <c r="E291" s="39" t="s">
        <v>444</v>
      </c>
      <c r="F291" s="25">
        <v>12.45</v>
      </c>
      <c r="G291" s="6">
        <v>912.96</v>
      </c>
      <c r="H291" s="27">
        <f t="shared" si="94"/>
        <v>1100.847168</v>
      </c>
      <c r="I291" s="27">
        <f t="shared" si="95"/>
        <v>13705.547241599999</v>
      </c>
      <c r="J291" s="54">
        <f t="shared" si="89"/>
        <v>8.1457541979240797E-3</v>
      </c>
    </row>
    <row r="292" spans="1:10" ht="39" customHeight="1" x14ac:dyDescent="0.25">
      <c r="A292" s="53" t="s">
        <v>745</v>
      </c>
      <c r="B292" s="37" t="s">
        <v>375</v>
      </c>
      <c r="C292" s="38" t="s">
        <v>12</v>
      </c>
      <c r="D292" s="38" t="s">
        <v>376</v>
      </c>
      <c r="E292" s="39" t="s">
        <v>35</v>
      </c>
      <c r="F292" s="25">
        <v>2</v>
      </c>
      <c r="G292" s="6">
        <v>382.47</v>
      </c>
      <c r="H292" s="27">
        <f t="shared" si="94"/>
        <v>461.18232600000005</v>
      </c>
      <c r="I292" s="27">
        <f t="shared" si="95"/>
        <v>922.36465200000009</v>
      </c>
      <c r="J292" s="54">
        <f t="shared" si="89"/>
        <v>5.4819815681936008E-4</v>
      </c>
    </row>
    <row r="293" spans="1:10" ht="39" customHeight="1" x14ac:dyDescent="0.25">
      <c r="A293" s="53" t="s">
        <v>746</v>
      </c>
      <c r="B293" s="37" t="s">
        <v>377</v>
      </c>
      <c r="C293" s="38" t="s">
        <v>12</v>
      </c>
      <c r="D293" s="38" t="s">
        <v>378</v>
      </c>
      <c r="E293" s="39" t="s">
        <v>35</v>
      </c>
      <c r="F293" s="25">
        <v>1</v>
      </c>
      <c r="G293" s="6">
        <v>810.46999999999991</v>
      </c>
      <c r="H293" s="27">
        <f t="shared" si="94"/>
        <v>977.26472599999988</v>
      </c>
      <c r="I293" s="27">
        <f t="shared" si="95"/>
        <v>977.26472599999988</v>
      </c>
      <c r="J293" s="54">
        <f t="shared" si="89"/>
        <v>5.8082746379766598E-4</v>
      </c>
    </row>
    <row r="294" spans="1:10" ht="64.95" customHeight="1" x14ac:dyDescent="0.25">
      <c r="A294" s="53" t="s">
        <v>747</v>
      </c>
      <c r="B294" s="37" t="s">
        <v>379</v>
      </c>
      <c r="C294" s="38" t="s">
        <v>12</v>
      </c>
      <c r="D294" s="38" t="s">
        <v>380</v>
      </c>
      <c r="E294" s="39" t="s">
        <v>35</v>
      </c>
      <c r="F294" s="25">
        <v>2</v>
      </c>
      <c r="G294" s="6">
        <v>1227.8900000000001</v>
      </c>
      <c r="H294" s="27">
        <f t="shared" si="94"/>
        <v>1480.5897620000001</v>
      </c>
      <c r="I294" s="27">
        <f t="shared" si="95"/>
        <v>2961.1795240000001</v>
      </c>
      <c r="J294" s="54">
        <f t="shared" si="89"/>
        <v>1.7599472763273564E-3</v>
      </c>
    </row>
    <row r="295" spans="1:10" ht="24" customHeight="1" x14ac:dyDescent="0.25">
      <c r="A295" s="51">
        <v>18</v>
      </c>
      <c r="B295" s="28"/>
      <c r="C295" s="28"/>
      <c r="D295" s="28" t="s">
        <v>381</v>
      </c>
      <c r="E295" s="28"/>
      <c r="F295" s="24"/>
      <c r="G295" s="28"/>
      <c r="H295" s="28"/>
      <c r="I295" s="45">
        <f>SUM(I296:I310)</f>
        <v>260502.80898745995</v>
      </c>
      <c r="J295" s="52">
        <f t="shared" si="89"/>
        <v>0.15482722524495807</v>
      </c>
    </row>
    <row r="296" spans="1:10" ht="39" customHeight="1" x14ac:dyDescent="0.25">
      <c r="A296" s="53" t="s">
        <v>748</v>
      </c>
      <c r="B296" s="37" t="s">
        <v>382</v>
      </c>
      <c r="C296" s="38" t="s">
        <v>12</v>
      </c>
      <c r="D296" s="38" t="s">
        <v>383</v>
      </c>
      <c r="E296" s="39" t="s">
        <v>35</v>
      </c>
      <c r="F296" s="25">
        <v>4</v>
      </c>
      <c r="G296" s="6">
        <v>15359.790000000003</v>
      </c>
      <c r="H296" s="27">
        <f t="shared" ref="H296:H310" si="96">G296*(1+$G$3)</f>
        <v>18520.834782000002</v>
      </c>
      <c r="I296" s="27">
        <f t="shared" ref="I296:I308" si="97">F296*H296</f>
        <v>74083.339128000007</v>
      </c>
      <c r="J296" s="54">
        <f t="shared" si="89"/>
        <v>4.4030687725219952E-2</v>
      </c>
    </row>
    <row r="297" spans="1:10" ht="39" customHeight="1" x14ac:dyDescent="0.25">
      <c r="A297" s="53" t="s">
        <v>749</v>
      </c>
      <c r="B297" s="37" t="s">
        <v>384</v>
      </c>
      <c r="C297" s="38" t="s">
        <v>12</v>
      </c>
      <c r="D297" s="38" t="s">
        <v>385</v>
      </c>
      <c r="E297" s="39" t="s">
        <v>35</v>
      </c>
      <c r="F297" s="25">
        <v>12</v>
      </c>
      <c r="G297" s="6">
        <v>4239.87</v>
      </c>
      <c r="H297" s="27">
        <f t="shared" si="96"/>
        <v>5112.435246</v>
      </c>
      <c r="I297" s="27">
        <f t="shared" si="97"/>
        <v>61349.222951999996</v>
      </c>
      <c r="J297" s="54">
        <f t="shared" si="89"/>
        <v>3.6462293813690483E-2</v>
      </c>
    </row>
    <row r="298" spans="1:10" ht="39" customHeight="1" x14ac:dyDescent="0.25">
      <c r="A298" s="53" t="s">
        <v>750</v>
      </c>
      <c r="B298" s="37" t="s">
        <v>386</v>
      </c>
      <c r="C298" s="38" t="s">
        <v>12</v>
      </c>
      <c r="D298" s="38" t="s">
        <v>387</v>
      </c>
      <c r="E298" s="39" t="s">
        <v>35</v>
      </c>
      <c r="F298" s="25">
        <v>2</v>
      </c>
      <c r="G298" s="6">
        <v>4323.25</v>
      </c>
      <c r="H298" s="27">
        <f t="shared" si="96"/>
        <v>5212.9748499999996</v>
      </c>
      <c r="I298" s="27">
        <f t="shared" si="97"/>
        <v>10425.949699999999</v>
      </c>
      <c r="J298" s="54">
        <f t="shared" si="89"/>
        <v>6.1965583744327604E-3</v>
      </c>
    </row>
    <row r="299" spans="1:10" ht="24" customHeight="1" x14ac:dyDescent="0.25">
      <c r="A299" s="53" t="s">
        <v>751</v>
      </c>
      <c r="B299" s="37" t="s">
        <v>388</v>
      </c>
      <c r="C299" s="38" t="s">
        <v>40</v>
      </c>
      <c r="D299" s="38" t="s">
        <v>389</v>
      </c>
      <c r="E299" s="39" t="s">
        <v>390</v>
      </c>
      <c r="F299" s="25">
        <v>25.38</v>
      </c>
      <c r="G299" s="6">
        <v>53.85</v>
      </c>
      <c r="H299" s="27">
        <f t="shared" si="96"/>
        <v>64.932330000000007</v>
      </c>
      <c r="I299" s="27">
        <f t="shared" si="97"/>
        <v>1647.9825354000002</v>
      </c>
      <c r="J299" s="54">
        <f t="shared" si="89"/>
        <v>9.7946184995039874E-4</v>
      </c>
    </row>
    <row r="300" spans="1:10" ht="24" customHeight="1" x14ac:dyDescent="0.25">
      <c r="A300" s="53" t="s">
        <v>752</v>
      </c>
      <c r="B300" s="37" t="s">
        <v>391</v>
      </c>
      <c r="C300" s="38" t="s">
        <v>40</v>
      </c>
      <c r="D300" s="38" t="s">
        <v>392</v>
      </c>
      <c r="E300" s="39" t="s">
        <v>390</v>
      </c>
      <c r="F300" s="25">
        <v>24.76</v>
      </c>
      <c r="G300" s="6">
        <v>55.519999999999996</v>
      </c>
      <c r="H300" s="27">
        <f t="shared" si="96"/>
        <v>66.946016</v>
      </c>
      <c r="I300" s="27">
        <f t="shared" si="97"/>
        <v>1657.5833561600002</v>
      </c>
      <c r="J300" s="54">
        <f t="shared" si="89"/>
        <v>9.851680012357639E-4</v>
      </c>
    </row>
    <row r="301" spans="1:10" ht="25.95" customHeight="1" x14ac:dyDescent="0.25">
      <c r="A301" s="53" t="s">
        <v>753</v>
      </c>
      <c r="B301" s="37" t="s">
        <v>393</v>
      </c>
      <c r="C301" s="38" t="s">
        <v>40</v>
      </c>
      <c r="D301" s="38" t="s">
        <v>394</v>
      </c>
      <c r="E301" s="39" t="s">
        <v>35</v>
      </c>
      <c r="F301" s="25">
        <v>14</v>
      </c>
      <c r="G301" s="6">
        <v>1781.97</v>
      </c>
      <c r="H301" s="27">
        <f t="shared" si="96"/>
        <v>2148.6994260000001</v>
      </c>
      <c r="I301" s="27">
        <f t="shared" si="97"/>
        <v>30081.791964000004</v>
      </c>
      <c r="J301" s="54">
        <f t="shared" si="89"/>
        <v>1.7878810590508446E-2</v>
      </c>
    </row>
    <row r="302" spans="1:10" ht="25.95" customHeight="1" x14ac:dyDescent="0.25">
      <c r="A302" s="53" t="s">
        <v>754</v>
      </c>
      <c r="B302" s="37" t="s">
        <v>395</v>
      </c>
      <c r="C302" s="38" t="s">
        <v>40</v>
      </c>
      <c r="D302" s="38" t="s">
        <v>807</v>
      </c>
      <c r="E302" s="39" t="s">
        <v>35</v>
      </c>
      <c r="F302" s="25">
        <v>3</v>
      </c>
      <c r="G302" s="6">
        <v>432.9</v>
      </c>
      <c r="H302" s="27">
        <f t="shared" si="96"/>
        <v>521.99081999999999</v>
      </c>
      <c r="I302" s="27">
        <f t="shared" si="97"/>
        <v>1565.97246</v>
      </c>
      <c r="J302" s="54">
        <f t="shared" si="89"/>
        <v>9.307199862228447E-4</v>
      </c>
    </row>
    <row r="303" spans="1:10" ht="39" customHeight="1" x14ac:dyDescent="0.25">
      <c r="A303" s="53" t="s">
        <v>755</v>
      </c>
      <c r="B303" s="37" t="s">
        <v>396</v>
      </c>
      <c r="C303" s="38" t="s">
        <v>12</v>
      </c>
      <c r="D303" s="38" t="s">
        <v>397</v>
      </c>
      <c r="E303" s="39" t="s">
        <v>35</v>
      </c>
      <c r="F303" s="25">
        <v>3</v>
      </c>
      <c r="G303" s="6">
        <v>2633.64</v>
      </c>
      <c r="H303" s="27">
        <f t="shared" si="96"/>
        <v>3175.6431119999997</v>
      </c>
      <c r="I303" s="27">
        <f t="shared" si="97"/>
        <v>9526.9293359999992</v>
      </c>
      <c r="J303" s="54">
        <f t="shared" si="89"/>
        <v>5.6622346604664649E-3</v>
      </c>
    </row>
    <row r="304" spans="1:10" ht="25.95" customHeight="1" x14ac:dyDescent="0.25">
      <c r="A304" s="53" t="s">
        <v>756</v>
      </c>
      <c r="B304" s="37" t="s">
        <v>398</v>
      </c>
      <c r="C304" s="38" t="s">
        <v>40</v>
      </c>
      <c r="D304" s="38" t="s">
        <v>399</v>
      </c>
      <c r="E304" s="39" t="s">
        <v>13</v>
      </c>
      <c r="F304" s="25">
        <v>43.35</v>
      </c>
      <c r="G304" s="6">
        <v>510.93</v>
      </c>
      <c r="H304" s="27">
        <f t="shared" si="96"/>
        <v>616.07939399999998</v>
      </c>
      <c r="I304" s="27">
        <f t="shared" si="97"/>
        <v>26707.0417299</v>
      </c>
      <c r="J304" s="54">
        <f t="shared" si="89"/>
        <v>1.5873061720961215E-2</v>
      </c>
    </row>
    <row r="305" spans="1:10" ht="52.05" customHeight="1" x14ac:dyDescent="0.25">
      <c r="A305" s="53" t="s">
        <v>757</v>
      </c>
      <c r="B305" s="37" t="s">
        <v>400</v>
      </c>
      <c r="C305" s="38" t="s">
        <v>12</v>
      </c>
      <c r="D305" s="38" t="s">
        <v>401</v>
      </c>
      <c r="E305" s="39" t="s">
        <v>13</v>
      </c>
      <c r="F305" s="25">
        <v>26</v>
      </c>
      <c r="G305" s="6">
        <v>31.21</v>
      </c>
      <c r="H305" s="27">
        <f t="shared" si="96"/>
        <v>37.633018</v>
      </c>
      <c r="I305" s="27">
        <f t="shared" si="97"/>
        <v>978.45846800000004</v>
      </c>
      <c r="J305" s="54">
        <f t="shared" si="89"/>
        <v>5.8153695235265237E-4</v>
      </c>
    </row>
    <row r="306" spans="1:10" ht="52.05" customHeight="1" x14ac:dyDescent="0.25">
      <c r="A306" s="53" t="s">
        <v>758</v>
      </c>
      <c r="B306" s="37" t="s">
        <v>402</v>
      </c>
      <c r="C306" s="38" t="s">
        <v>12</v>
      </c>
      <c r="D306" s="38" t="s">
        <v>403</v>
      </c>
      <c r="E306" s="39" t="s">
        <v>13</v>
      </c>
      <c r="F306" s="25">
        <v>21</v>
      </c>
      <c r="G306" s="6">
        <v>67.489999999999995</v>
      </c>
      <c r="H306" s="27">
        <f t="shared" si="96"/>
        <v>81.379441999999997</v>
      </c>
      <c r="I306" s="27">
        <f t="shared" si="97"/>
        <v>1708.968282</v>
      </c>
      <c r="J306" s="54">
        <f t="shared" si="89"/>
        <v>1.0157081152489225E-3</v>
      </c>
    </row>
    <row r="307" spans="1:10" ht="52.05" customHeight="1" x14ac:dyDescent="0.25">
      <c r="A307" s="53" t="s">
        <v>759</v>
      </c>
      <c r="B307" s="37" t="s">
        <v>404</v>
      </c>
      <c r="C307" s="38" t="s">
        <v>12</v>
      </c>
      <c r="D307" s="38" t="s">
        <v>405</v>
      </c>
      <c r="E307" s="39" t="s">
        <v>13</v>
      </c>
      <c r="F307" s="25">
        <v>60</v>
      </c>
      <c r="G307" s="6">
        <v>54.099999999999994</v>
      </c>
      <c r="H307" s="27">
        <f t="shared" si="96"/>
        <v>65.233779999999996</v>
      </c>
      <c r="I307" s="27">
        <f t="shared" si="97"/>
        <v>3914.0267999999996</v>
      </c>
      <c r="J307" s="54">
        <f t="shared" si="89"/>
        <v>2.3262624742275764E-3</v>
      </c>
    </row>
    <row r="308" spans="1:10" ht="52.05" customHeight="1" x14ac:dyDescent="0.25">
      <c r="A308" s="53" t="s">
        <v>760</v>
      </c>
      <c r="B308" s="37" t="s">
        <v>406</v>
      </c>
      <c r="C308" s="38" t="s">
        <v>12</v>
      </c>
      <c r="D308" s="38" t="s">
        <v>407</v>
      </c>
      <c r="E308" s="39" t="s">
        <v>13</v>
      </c>
      <c r="F308" s="25">
        <v>4</v>
      </c>
      <c r="G308" s="6">
        <v>82.22</v>
      </c>
      <c r="H308" s="27">
        <f t="shared" si="96"/>
        <v>99.140875999999992</v>
      </c>
      <c r="I308" s="27">
        <f t="shared" si="97"/>
        <v>396.56350399999997</v>
      </c>
      <c r="J308" s="54">
        <f t="shared" si="89"/>
        <v>2.3569353127663752E-4</v>
      </c>
    </row>
    <row r="309" spans="1:10" ht="39" customHeight="1" x14ac:dyDescent="0.25">
      <c r="A309" s="53" t="s">
        <v>761</v>
      </c>
      <c r="B309" s="37" t="s">
        <v>408</v>
      </c>
      <c r="C309" s="38" t="s">
        <v>12</v>
      </c>
      <c r="D309" s="38" t="s">
        <v>409</v>
      </c>
      <c r="E309" s="39" t="s">
        <v>13</v>
      </c>
      <c r="F309" s="25">
        <v>60</v>
      </c>
      <c r="G309" s="6">
        <v>76.099999999999994</v>
      </c>
      <c r="H309" s="27">
        <f t="shared" si="96"/>
        <v>91.761379999999988</v>
      </c>
      <c r="I309" s="27">
        <f>F309*H309</f>
        <v>5505.6827999999996</v>
      </c>
      <c r="J309" s="54">
        <f t="shared" si="89"/>
        <v>3.2722472142092157E-3</v>
      </c>
    </row>
    <row r="310" spans="1:10" s="23" customFormat="1" ht="39" customHeight="1" x14ac:dyDescent="0.25">
      <c r="A310" s="53" t="s">
        <v>762</v>
      </c>
      <c r="B310" s="37">
        <v>103270</v>
      </c>
      <c r="C310" s="38" t="s">
        <v>12</v>
      </c>
      <c r="D310" s="38" t="s">
        <v>480</v>
      </c>
      <c r="E310" s="39" t="s">
        <v>35</v>
      </c>
      <c r="F310" s="25">
        <v>3</v>
      </c>
      <c r="G310" s="6">
        <v>8556.7800000000007</v>
      </c>
      <c r="H310" s="27">
        <f t="shared" si="96"/>
        <v>10317.765324</v>
      </c>
      <c r="I310" s="27">
        <f t="shared" ref="I310" si="98">F310*H310</f>
        <v>30953.295972</v>
      </c>
      <c r="J310" s="54">
        <f t="shared" si="89"/>
        <v>1.8396780234954755E-2</v>
      </c>
    </row>
    <row r="311" spans="1:10" s="23" customFormat="1" ht="24" customHeight="1" x14ac:dyDescent="0.25">
      <c r="A311" s="51">
        <v>19</v>
      </c>
      <c r="B311" s="28"/>
      <c r="C311" s="28"/>
      <c r="D311" s="28" t="s">
        <v>455</v>
      </c>
      <c r="E311" s="28"/>
      <c r="F311" s="24"/>
      <c r="G311" s="28"/>
      <c r="H311" s="28"/>
      <c r="I311" s="45">
        <f>I312+I316+I320+I325</f>
        <v>168390.17570948001</v>
      </c>
      <c r="J311" s="52">
        <f t="shared" si="89"/>
        <v>0.10008100782078226</v>
      </c>
    </row>
    <row r="312" spans="1:10" s="23" customFormat="1" ht="24" customHeight="1" x14ac:dyDescent="0.25">
      <c r="A312" s="51" t="s">
        <v>763</v>
      </c>
      <c r="B312" s="28"/>
      <c r="C312" s="28"/>
      <c r="D312" s="44" t="s">
        <v>438</v>
      </c>
      <c r="E312" s="28"/>
      <c r="F312" s="24"/>
      <c r="G312" s="28"/>
      <c r="H312" s="28"/>
      <c r="I312" s="45">
        <f>SUM(I313:I315)</f>
        <v>76293.064092000015</v>
      </c>
      <c r="J312" s="52">
        <f t="shared" si="89"/>
        <v>4.5344015539459014E-2</v>
      </c>
    </row>
    <row r="313" spans="1:10" s="23" customFormat="1" ht="52.8" x14ac:dyDescent="0.25">
      <c r="A313" s="53" t="s">
        <v>764</v>
      </c>
      <c r="B313" s="5">
        <v>102279</v>
      </c>
      <c r="C313" s="4" t="s">
        <v>12</v>
      </c>
      <c r="D313" s="4" t="s">
        <v>445</v>
      </c>
      <c r="E313" s="46" t="s">
        <v>446</v>
      </c>
      <c r="F313" s="25">
        <v>135</v>
      </c>
      <c r="G313" s="6">
        <v>7.46</v>
      </c>
      <c r="H313" s="27">
        <f t="shared" ref="H313" si="99">G313*(1+$G$3)</f>
        <v>8.9952679999999994</v>
      </c>
      <c r="I313" s="27">
        <f t="shared" ref="I313" si="100">F313*H313</f>
        <v>1214.3611799999999</v>
      </c>
      <c r="J313" s="54">
        <f t="shared" si="89"/>
        <v>7.2174335729962799E-4</v>
      </c>
    </row>
    <row r="314" spans="1:10" s="23" customFormat="1" ht="39.6" x14ac:dyDescent="0.25">
      <c r="A314" s="53" t="s">
        <v>765</v>
      </c>
      <c r="B314" s="5" t="s">
        <v>439</v>
      </c>
      <c r="C314" s="4" t="s">
        <v>12</v>
      </c>
      <c r="D314" s="4" t="s">
        <v>447</v>
      </c>
      <c r="E314" s="46" t="s">
        <v>13</v>
      </c>
      <c r="F314" s="25">
        <v>180</v>
      </c>
      <c r="G314" s="6">
        <v>172.24</v>
      </c>
      <c r="H314" s="27">
        <f t="shared" ref="H314" si="101">G314*(1+$G$3)</f>
        <v>207.686992</v>
      </c>
      <c r="I314" s="27">
        <f t="shared" ref="I314" si="102">F314*H314</f>
        <v>37383.658560000003</v>
      </c>
      <c r="J314" s="54">
        <f t="shared" si="89"/>
        <v>2.2218601583786943E-2</v>
      </c>
    </row>
    <row r="315" spans="1:10" s="23" customFormat="1" ht="39.6" x14ac:dyDescent="0.25">
      <c r="A315" s="53" t="s">
        <v>766</v>
      </c>
      <c r="B315" s="5" t="s">
        <v>440</v>
      </c>
      <c r="C315" s="4" t="s">
        <v>12</v>
      </c>
      <c r="D315" s="4" t="s">
        <v>441</v>
      </c>
      <c r="E315" s="46" t="s">
        <v>446</v>
      </c>
      <c r="F315" s="25">
        <v>162.82000000000002</v>
      </c>
      <c r="G315" s="6">
        <v>192</v>
      </c>
      <c r="H315" s="27">
        <f t="shared" ref="H315" si="103">G315*(1+$G$3)</f>
        <v>231.5136</v>
      </c>
      <c r="I315" s="27">
        <f t="shared" ref="I315" si="104">F315*H315</f>
        <v>37695.044352000004</v>
      </c>
      <c r="J315" s="54">
        <f t="shared" si="89"/>
        <v>2.2403670598372442E-2</v>
      </c>
    </row>
    <row r="316" spans="1:10" s="23" customFormat="1" ht="24" customHeight="1" x14ac:dyDescent="0.25">
      <c r="A316" s="51" t="s">
        <v>767</v>
      </c>
      <c r="B316" s="28"/>
      <c r="C316" s="28"/>
      <c r="D316" s="28" t="s">
        <v>456</v>
      </c>
      <c r="E316" s="28"/>
      <c r="F316" s="24"/>
      <c r="G316" s="28"/>
      <c r="H316" s="28"/>
      <c r="I316" s="45">
        <f>SUM(I317:I319)</f>
        <v>81264.499115000013</v>
      </c>
      <c r="J316" s="52"/>
    </row>
    <row r="317" spans="1:10" s="26" customFormat="1" ht="25.95" customHeight="1" x14ac:dyDescent="0.25">
      <c r="A317" s="53" t="s">
        <v>768</v>
      </c>
      <c r="B317" s="37">
        <v>92398</v>
      </c>
      <c r="C317" s="38" t="s">
        <v>12</v>
      </c>
      <c r="D317" s="47" t="s">
        <v>442</v>
      </c>
      <c r="E317" s="39" t="s">
        <v>444</v>
      </c>
      <c r="F317" s="25">
        <v>814.1</v>
      </c>
      <c r="G317" s="6">
        <v>80.400000000000006</v>
      </c>
      <c r="H317" s="27">
        <f t="shared" ref="H317:H319" si="105">G317*(1+$G$3)</f>
        <v>96.94632</v>
      </c>
      <c r="I317" s="27">
        <f t="shared" ref="I317:I319" si="106">F317*H317</f>
        <v>78923.999112000005</v>
      </c>
      <c r="J317" s="54">
        <f t="shared" ref="J317:J343" si="107">I317/$J$345</f>
        <v>4.6907685315342298E-2</v>
      </c>
    </row>
    <row r="318" spans="1:10" s="23" customFormat="1" ht="25.95" customHeight="1" x14ac:dyDescent="0.25">
      <c r="A318" s="53" t="s">
        <v>769</v>
      </c>
      <c r="B318" s="37">
        <v>104658</v>
      </c>
      <c r="C318" s="38" t="s">
        <v>12</v>
      </c>
      <c r="D318" s="38" t="s">
        <v>443</v>
      </c>
      <c r="E318" s="39" t="s">
        <v>444</v>
      </c>
      <c r="F318" s="25">
        <v>2.6875</v>
      </c>
      <c r="G318" s="6">
        <v>139.52000000000001</v>
      </c>
      <c r="H318" s="27">
        <f t="shared" ref="H318" si="108">G318*(1+$G$3)</f>
        <v>168.233216</v>
      </c>
      <c r="I318" s="27">
        <f t="shared" ref="I318" si="109">F318*H318</f>
        <v>452.12676799999997</v>
      </c>
      <c r="J318" s="54">
        <f t="shared" si="107"/>
        <v>2.687169985632693E-4</v>
      </c>
    </row>
    <row r="319" spans="1:10" s="23" customFormat="1" ht="66" x14ac:dyDescent="0.25">
      <c r="A319" s="53" t="s">
        <v>770</v>
      </c>
      <c r="B319" s="37">
        <v>94280</v>
      </c>
      <c r="C319" s="38" t="s">
        <v>12</v>
      </c>
      <c r="D319" s="38" t="s">
        <v>475</v>
      </c>
      <c r="E319" s="46" t="s">
        <v>13</v>
      </c>
      <c r="F319" s="25">
        <v>47.1</v>
      </c>
      <c r="G319" s="6">
        <v>33.25</v>
      </c>
      <c r="H319" s="27">
        <f t="shared" si="105"/>
        <v>40.092849999999999</v>
      </c>
      <c r="I319" s="27">
        <f t="shared" si="106"/>
        <v>1888.373235</v>
      </c>
      <c r="J319" s="54">
        <f t="shared" si="107"/>
        <v>1.1223356452020803E-3</v>
      </c>
    </row>
    <row r="320" spans="1:10" s="23" customFormat="1" ht="24" customHeight="1" x14ac:dyDescent="0.25">
      <c r="A320" s="51" t="s">
        <v>771</v>
      </c>
      <c r="B320" s="28"/>
      <c r="C320" s="28"/>
      <c r="D320" s="28" t="s">
        <v>470</v>
      </c>
      <c r="E320" s="28"/>
      <c r="F320" s="24"/>
      <c r="G320" s="28"/>
      <c r="H320" s="28"/>
      <c r="I320" s="45">
        <f>SUM(I321:I324)</f>
        <v>2466.1330284799997</v>
      </c>
      <c r="J320" s="52">
        <f t="shared" si="107"/>
        <v>1.4657213692574182E-3</v>
      </c>
    </row>
    <row r="321" spans="1:10" s="23" customFormat="1" ht="25.95" customHeight="1" x14ac:dyDescent="0.25">
      <c r="A321" s="53" t="s">
        <v>772</v>
      </c>
      <c r="B321" s="37">
        <v>98519</v>
      </c>
      <c r="C321" s="38" t="s">
        <v>12</v>
      </c>
      <c r="D321" s="38" t="s">
        <v>471</v>
      </c>
      <c r="E321" s="39" t="s">
        <v>444</v>
      </c>
      <c r="F321" s="25">
        <v>37.519999999999996</v>
      </c>
      <c r="G321" s="27">
        <v>4.1100000000000003</v>
      </c>
      <c r="H321" s="27">
        <f>G321*(1+$G$3)</f>
        <v>4.955838</v>
      </c>
      <c r="I321" s="27">
        <f>F321*H321</f>
        <v>185.94304175999997</v>
      </c>
      <c r="J321" s="54">
        <f t="shared" si="107"/>
        <v>1.1051337726916411E-4</v>
      </c>
    </row>
    <row r="322" spans="1:10" s="23" customFormat="1" x14ac:dyDescent="0.25">
      <c r="A322" s="53" t="s">
        <v>773</v>
      </c>
      <c r="B322" s="37">
        <v>105521</v>
      </c>
      <c r="C322" s="38" t="s">
        <v>12</v>
      </c>
      <c r="D322" s="38" t="s">
        <v>472</v>
      </c>
      <c r="E322" s="39" t="s">
        <v>444</v>
      </c>
      <c r="F322" s="25">
        <v>37.519999999999996</v>
      </c>
      <c r="G322" s="6">
        <v>3.6</v>
      </c>
      <c r="H322" s="27">
        <f>G322*(1+$G$3)</f>
        <v>4.3408800000000003</v>
      </c>
      <c r="I322" s="27">
        <f>F322*H322</f>
        <v>162.8698176</v>
      </c>
      <c r="J322" s="54">
        <f t="shared" si="107"/>
        <v>9.6800038483939392E-5</v>
      </c>
    </row>
    <row r="323" spans="1:10" s="23" customFormat="1" ht="26.4" x14ac:dyDescent="0.25">
      <c r="A323" s="53" t="s">
        <v>774</v>
      </c>
      <c r="B323" s="37">
        <v>103946</v>
      </c>
      <c r="C323" s="38" t="s">
        <v>12</v>
      </c>
      <c r="D323" s="38" t="s">
        <v>473</v>
      </c>
      <c r="E323" s="39" t="s">
        <v>444</v>
      </c>
      <c r="F323" s="25">
        <v>37.520000000000003</v>
      </c>
      <c r="G323" s="27">
        <v>16.07</v>
      </c>
      <c r="H323" s="27">
        <f t="shared" ref="H323" si="110">G323*(1+$G$3)</f>
        <v>19.377206000000001</v>
      </c>
      <c r="I323" s="27">
        <f t="shared" ref="I323" si="111">F323*H323</f>
        <v>727.03276912000013</v>
      </c>
      <c r="J323" s="54">
        <f t="shared" si="107"/>
        <v>4.3210461623247395E-4</v>
      </c>
    </row>
    <row r="324" spans="1:10" s="23" customFormat="1" x14ac:dyDescent="0.25">
      <c r="A324" s="53" t="s">
        <v>775</v>
      </c>
      <c r="B324" s="37">
        <v>98509</v>
      </c>
      <c r="C324" s="38" t="s">
        <v>12</v>
      </c>
      <c r="D324" s="38" t="s">
        <v>474</v>
      </c>
      <c r="E324" s="39" t="s">
        <v>35</v>
      </c>
      <c r="F324" s="25">
        <v>25</v>
      </c>
      <c r="G324" s="27">
        <v>46.12</v>
      </c>
      <c r="H324" s="27">
        <f t="shared" ref="H324" si="112">G324*(1+$G$3)</f>
        <v>55.611495999999995</v>
      </c>
      <c r="I324" s="27">
        <f t="shared" ref="I324" si="113">F324*H324</f>
        <v>1390.2873999999999</v>
      </c>
      <c r="J324" s="54">
        <f t="shared" si="107"/>
        <v>8.2630333727184101E-4</v>
      </c>
    </row>
    <row r="325" spans="1:10" s="23" customFormat="1" ht="24" customHeight="1" x14ac:dyDescent="0.25">
      <c r="A325" s="51" t="s">
        <v>776</v>
      </c>
      <c r="B325" s="28"/>
      <c r="C325" s="28"/>
      <c r="D325" s="28" t="s">
        <v>448</v>
      </c>
      <c r="E325" s="28"/>
      <c r="F325" s="24"/>
      <c r="G325" s="28"/>
      <c r="H325" s="28"/>
      <c r="I325" s="45">
        <f>SUM(I326:I331)</f>
        <v>8366.4794739999998</v>
      </c>
      <c r="J325" s="52">
        <f t="shared" si="107"/>
        <v>4.9725329529581846E-3</v>
      </c>
    </row>
    <row r="326" spans="1:10" s="23" customFormat="1" ht="25.95" customHeight="1" x14ac:dyDescent="0.25">
      <c r="A326" s="53" t="s">
        <v>777</v>
      </c>
      <c r="B326" s="37">
        <v>97665</v>
      </c>
      <c r="C326" s="38" t="s">
        <v>12</v>
      </c>
      <c r="D326" s="38" t="s">
        <v>450</v>
      </c>
      <c r="E326" s="39" t="s">
        <v>35</v>
      </c>
      <c r="F326" s="25">
        <v>12</v>
      </c>
      <c r="G326" s="27">
        <v>2.2999999999999998</v>
      </c>
      <c r="H326" s="27">
        <f>G326*(1+$G$3)</f>
        <v>2.7733399999999997</v>
      </c>
      <c r="I326" s="27">
        <f>F326*H326</f>
        <v>33.280079999999998</v>
      </c>
      <c r="J326" s="54">
        <f t="shared" si="107"/>
        <v>1.977968092688882E-5</v>
      </c>
    </row>
    <row r="327" spans="1:10" s="23" customFormat="1" x14ac:dyDescent="0.25">
      <c r="A327" s="53" t="s">
        <v>778</v>
      </c>
      <c r="B327" s="37">
        <v>99814</v>
      </c>
      <c r="C327" s="38" t="s">
        <v>12</v>
      </c>
      <c r="D327" s="38" t="s">
        <v>449</v>
      </c>
      <c r="E327" s="39" t="s">
        <v>444</v>
      </c>
      <c r="F327" s="25">
        <v>332</v>
      </c>
      <c r="G327" s="6">
        <v>2.21</v>
      </c>
      <c r="H327" s="27">
        <f>G327*(1+$G$3)</f>
        <v>2.6648179999999999</v>
      </c>
      <c r="I327" s="27">
        <f>F327*H327</f>
        <v>884.71957599999996</v>
      </c>
      <c r="J327" s="54">
        <f t="shared" si="107"/>
        <v>5.2582418440858209E-4</v>
      </c>
    </row>
    <row r="328" spans="1:10" s="23" customFormat="1" ht="52.8" x14ac:dyDescent="0.25">
      <c r="A328" s="53" t="s">
        <v>779</v>
      </c>
      <c r="B328" s="37" t="s">
        <v>111</v>
      </c>
      <c r="C328" s="38" t="s">
        <v>12</v>
      </c>
      <c r="D328" s="38" t="s">
        <v>112</v>
      </c>
      <c r="E328" s="39" t="s">
        <v>444</v>
      </c>
      <c r="F328" s="25">
        <v>5</v>
      </c>
      <c r="G328" s="27">
        <v>61.05</v>
      </c>
      <c r="H328" s="27">
        <f t="shared" ref="H328:H331" si="114">G328*(1+$G$3)</f>
        <v>73.61408999999999</v>
      </c>
      <c r="I328" s="27">
        <f t="shared" ref="I328:I331" si="115">F328*H328</f>
        <v>368.07044999999994</v>
      </c>
      <c r="J328" s="54">
        <f t="shared" si="107"/>
        <v>2.1875897112075407E-4</v>
      </c>
    </row>
    <row r="329" spans="1:10" s="23" customFormat="1" ht="25.95" customHeight="1" x14ac:dyDescent="0.25">
      <c r="A329" s="53" t="s">
        <v>780</v>
      </c>
      <c r="B329" s="37" t="s">
        <v>135</v>
      </c>
      <c r="C329" s="38" t="s">
        <v>12</v>
      </c>
      <c r="D329" s="38" t="s">
        <v>136</v>
      </c>
      <c r="E329" s="39" t="s">
        <v>444</v>
      </c>
      <c r="F329" s="25">
        <v>332</v>
      </c>
      <c r="G329" s="27">
        <v>12.93</v>
      </c>
      <c r="H329" s="27">
        <f t="shared" si="114"/>
        <v>15.590994</v>
      </c>
      <c r="I329" s="27">
        <f t="shared" si="115"/>
        <v>5176.210008</v>
      </c>
      <c r="J329" s="54">
        <f t="shared" si="107"/>
        <v>3.0764283730330168E-3</v>
      </c>
    </row>
    <row r="330" spans="1:10" s="23" customFormat="1" ht="25.95" customHeight="1" x14ac:dyDescent="0.25">
      <c r="A330" s="53" t="s">
        <v>781</v>
      </c>
      <c r="B330" s="37">
        <v>100717</v>
      </c>
      <c r="C330" s="38" t="s">
        <v>12</v>
      </c>
      <c r="D330" s="38" t="s">
        <v>461</v>
      </c>
      <c r="E330" s="39" t="s">
        <v>444</v>
      </c>
      <c r="F330" s="25">
        <v>70</v>
      </c>
      <c r="G330" s="27">
        <v>11.58</v>
      </c>
      <c r="H330" s="27">
        <f t="shared" si="114"/>
        <v>13.963163999999999</v>
      </c>
      <c r="I330" s="27">
        <f t="shared" si="115"/>
        <v>977.42147999999997</v>
      </c>
      <c r="J330" s="54">
        <f t="shared" si="107"/>
        <v>5.8092062896145211E-4</v>
      </c>
    </row>
    <row r="331" spans="1:10" s="23" customFormat="1" ht="39.6" x14ac:dyDescent="0.25">
      <c r="A331" s="53" t="s">
        <v>782</v>
      </c>
      <c r="B331" s="37">
        <v>100739</v>
      </c>
      <c r="C331" s="38" t="s">
        <v>12</v>
      </c>
      <c r="D331" s="38" t="s">
        <v>462</v>
      </c>
      <c r="E331" s="39" t="s">
        <v>444</v>
      </c>
      <c r="F331" s="25">
        <v>70</v>
      </c>
      <c r="G331" s="27">
        <v>10.98</v>
      </c>
      <c r="H331" s="27">
        <f t="shared" si="114"/>
        <v>13.239684</v>
      </c>
      <c r="I331" s="27">
        <f t="shared" si="115"/>
        <v>926.77787999999998</v>
      </c>
      <c r="J331" s="54">
        <f t="shared" si="107"/>
        <v>5.508211145074909E-4</v>
      </c>
    </row>
    <row r="332" spans="1:10" ht="24" customHeight="1" x14ac:dyDescent="0.25">
      <c r="A332" s="51">
        <v>20</v>
      </c>
      <c r="B332" s="28"/>
      <c r="C332" s="28"/>
      <c r="D332" s="28" t="s">
        <v>410</v>
      </c>
      <c r="E332" s="28"/>
      <c r="F332" s="24"/>
      <c r="G332" s="28"/>
      <c r="H332" s="28"/>
      <c r="I332" s="45">
        <f>SUM(I333:I336)</f>
        <v>7350.936627</v>
      </c>
      <c r="J332" s="52">
        <f t="shared" si="107"/>
        <v>4.3689552728190667E-3</v>
      </c>
    </row>
    <row r="333" spans="1:10" ht="25.95" customHeight="1" x14ac:dyDescent="0.25">
      <c r="A333" s="53" t="s">
        <v>783</v>
      </c>
      <c r="B333" s="37" t="s">
        <v>411</v>
      </c>
      <c r="C333" s="38" t="s">
        <v>12</v>
      </c>
      <c r="D333" s="38" t="s">
        <v>412</v>
      </c>
      <c r="E333" s="39" t="s">
        <v>444</v>
      </c>
      <c r="F333" s="25">
        <v>851.96</v>
      </c>
      <c r="G333" s="6">
        <v>6.11</v>
      </c>
      <c r="H333" s="27">
        <f t="shared" ref="H333:H336" si="116">G333*(1+$G$3)</f>
        <v>7.3674379999999999</v>
      </c>
      <c r="I333" s="27">
        <f t="shared" ref="I333:I336" si="117">F333*H333</f>
        <v>6276.76247848</v>
      </c>
      <c r="J333" s="54">
        <f t="shared" si="107"/>
        <v>3.730530668141491E-3</v>
      </c>
    </row>
    <row r="334" spans="1:10" ht="25.95" customHeight="1" x14ac:dyDescent="0.25">
      <c r="A334" s="53" t="s">
        <v>784</v>
      </c>
      <c r="B334" s="37" t="s">
        <v>413</v>
      </c>
      <c r="C334" s="38" t="s">
        <v>12</v>
      </c>
      <c r="D334" s="38" t="s">
        <v>414</v>
      </c>
      <c r="E334" s="39" t="s">
        <v>35</v>
      </c>
      <c r="F334" s="25">
        <v>7</v>
      </c>
      <c r="G334" s="6">
        <v>6.06</v>
      </c>
      <c r="H334" s="27">
        <f t="shared" si="116"/>
        <v>7.3071479999999998</v>
      </c>
      <c r="I334" s="27">
        <f t="shared" si="117"/>
        <v>51.150036</v>
      </c>
      <c r="J334" s="54">
        <f t="shared" si="107"/>
        <v>3.0400509598500866E-5</v>
      </c>
    </row>
    <row r="335" spans="1:10" ht="25.95" customHeight="1" x14ac:dyDescent="0.25">
      <c r="A335" s="53" t="s">
        <v>785</v>
      </c>
      <c r="B335" s="37" t="s">
        <v>415</v>
      </c>
      <c r="C335" s="38" t="s">
        <v>12</v>
      </c>
      <c r="D335" s="38" t="s">
        <v>416</v>
      </c>
      <c r="E335" s="39" t="s">
        <v>444</v>
      </c>
      <c r="F335" s="25">
        <v>144.22</v>
      </c>
      <c r="G335" s="6">
        <v>0.97</v>
      </c>
      <c r="H335" s="27">
        <f t="shared" si="116"/>
        <v>1.1696260000000001</v>
      </c>
      <c r="I335" s="27">
        <f t="shared" si="117"/>
        <v>168.68346172</v>
      </c>
      <c r="J335" s="54">
        <f t="shared" si="107"/>
        <v>1.0025531941223293E-4</v>
      </c>
    </row>
    <row r="336" spans="1:10" ht="25.95" customHeight="1" x14ac:dyDescent="0.25">
      <c r="A336" s="53" t="s">
        <v>786</v>
      </c>
      <c r="B336" s="37" t="s">
        <v>417</v>
      </c>
      <c r="C336" s="38" t="s">
        <v>12</v>
      </c>
      <c r="D336" s="38" t="s">
        <v>418</v>
      </c>
      <c r="E336" s="39" t="s">
        <v>444</v>
      </c>
      <c r="F336" s="25">
        <v>208.39</v>
      </c>
      <c r="G336" s="6">
        <v>3.4</v>
      </c>
      <c r="H336" s="27">
        <f t="shared" si="116"/>
        <v>4.0997199999999996</v>
      </c>
      <c r="I336" s="27">
        <f t="shared" si="117"/>
        <v>854.34065079999982</v>
      </c>
      <c r="J336" s="54">
        <f t="shared" si="107"/>
        <v>5.0776877566684154E-4</v>
      </c>
    </row>
    <row r="337" spans="1:10" ht="24" customHeight="1" x14ac:dyDescent="0.25">
      <c r="A337" s="51">
        <v>21</v>
      </c>
      <c r="B337" s="28"/>
      <c r="C337" s="28"/>
      <c r="D337" s="28" t="s">
        <v>421</v>
      </c>
      <c r="E337" s="28"/>
      <c r="F337" s="24"/>
      <c r="G337" s="28"/>
      <c r="H337" s="28"/>
      <c r="I337" s="45">
        <f>SUM(I338:I343)</f>
        <v>111424.67464851189</v>
      </c>
      <c r="J337" s="52">
        <f t="shared" si="107"/>
        <v>6.6224135036032458E-2</v>
      </c>
    </row>
    <row r="338" spans="1:10" ht="25.95" customHeight="1" x14ac:dyDescent="0.25">
      <c r="A338" s="53" t="s">
        <v>787</v>
      </c>
      <c r="B338" s="37" t="s">
        <v>419</v>
      </c>
      <c r="C338" s="38" t="s">
        <v>40</v>
      </c>
      <c r="D338" s="38" t="s">
        <v>420</v>
      </c>
      <c r="E338" s="39" t="s">
        <v>35</v>
      </c>
      <c r="F338" s="25">
        <v>1</v>
      </c>
      <c r="G338" s="6">
        <v>43909.429999999993</v>
      </c>
      <c r="H338" s="27">
        <f t="shared" ref="H338:H343" si="118">G338*(1+$G$3)</f>
        <v>52945.990693999993</v>
      </c>
      <c r="I338" s="27">
        <f t="shared" ref="I338" si="119">F338*H338</f>
        <v>52945.990693999993</v>
      </c>
      <c r="J338" s="54">
        <f t="shared" si="107"/>
        <v>3.1467917213099994E-2</v>
      </c>
    </row>
    <row r="339" spans="1:10" ht="24" customHeight="1" x14ac:dyDescent="0.25">
      <c r="A339" s="55" t="s">
        <v>788</v>
      </c>
      <c r="B339" s="56" t="s">
        <v>422</v>
      </c>
      <c r="C339" s="57" t="s">
        <v>40</v>
      </c>
      <c r="D339" s="57" t="s">
        <v>423</v>
      </c>
      <c r="E339" s="58" t="s">
        <v>35</v>
      </c>
      <c r="F339" s="40">
        <v>1</v>
      </c>
      <c r="G339" s="7">
        <v>1747.5249999999999</v>
      </c>
      <c r="H339" s="59">
        <f t="shared" si="118"/>
        <v>2107.1656449999996</v>
      </c>
      <c r="I339" s="59">
        <f>F339*H339</f>
        <v>2107.1656449999996</v>
      </c>
      <c r="J339" s="60">
        <f t="shared" si="107"/>
        <v>1.2523727141942531E-3</v>
      </c>
    </row>
    <row r="340" spans="1:10" ht="52.05" customHeight="1" x14ac:dyDescent="0.25">
      <c r="A340" s="53" t="s">
        <v>789</v>
      </c>
      <c r="B340" s="37" t="s">
        <v>424</v>
      </c>
      <c r="C340" s="38" t="s">
        <v>12</v>
      </c>
      <c r="D340" s="38" t="s">
        <v>425</v>
      </c>
      <c r="E340" s="39" t="s">
        <v>444</v>
      </c>
      <c r="F340" s="25">
        <v>722.6</v>
      </c>
      <c r="G340" s="6">
        <v>19.919999999999998</v>
      </c>
      <c r="H340" s="27">
        <f t="shared" si="118"/>
        <v>24.019535999999999</v>
      </c>
      <c r="I340" s="27">
        <f t="shared" ref="I340" si="120">F340*H340</f>
        <v>17356.516713599998</v>
      </c>
      <c r="J340" s="54">
        <f t="shared" si="107"/>
        <v>1.0315671194216509E-2</v>
      </c>
    </row>
    <row r="341" spans="1:10" ht="64.95" customHeight="1" x14ac:dyDescent="0.25">
      <c r="A341" s="55" t="s">
        <v>790</v>
      </c>
      <c r="B341" s="56">
        <v>20193</v>
      </c>
      <c r="C341" s="57" t="s">
        <v>12</v>
      </c>
      <c r="D341" s="57" t="s">
        <v>426</v>
      </c>
      <c r="E341" s="58" t="s">
        <v>427</v>
      </c>
      <c r="F341" s="40">
        <v>722.6</v>
      </c>
      <c r="G341" s="7">
        <v>33.75</v>
      </c>
      <c r="H341" s="59">
        <f t="shared" si="118"/>
        <v>40.695749999999997</v>
      </c>
      <c r="I341" s="59">
        <f>F341*H341</f>
        <v>29406.748949999997</v>
      </c>
      <c r="J341" s="60">
        <f t="shared" si="107"/>
        <v>1.7477605562490322E-2</v>
      </c>
    </row>
    <row r="342" spans="1:10" ht="25.95" customHeight="1" x14ac:dyDescent="0.25">
      <c r="A342" s="53" t="s">
        <v>791</v>
      </c>
      <c r="B342" s="37" t="s">
        <v>428</v>
      </c>
      <c r="C342" s="38" t="s">
        <v>12</v>
      </c>
      <c r="D342" s="38" t="s">
        <v>429</v>
      </c>
      <c r="E342" s="39" t="s">
        <v>444</v>
      </c>
      <c r="F342" s="25">
        <v>476.92</v>
      </c>
      <c r="G342" s="6">
        <v>7.17</v>
      </c>
      <c r="H342" s="27">
        <f t="shared" si="118"/>
        <v>8.6455859999999998</v>
      </c>
      <c r="I342" s="27">
        <f t="shared" ref="I342" si="121">F342*H342</f>
        <v>4123.2528751199998</v>
      </c>
      <c r="J342" s="54">
        <f t="shared" si="107"/>
        <v>2.4506138882704176E-3</v>
      </c>
    </row>
    <row r="343" spans="1:10" ht="24" customHeight="1" x14ac:dyDescent="0.25">
      <c r="A343" s="55" t="s">
        <v>792</v>
      </c>
      <c r="B343" s="56" t="s">
        <v>430</v>
      </c>
      <c r="C343" s="57" t="s">
        <v>40</v>
      </c>
      <c r="D343" s="57" t="s">
        <v>808</v>
      </c>
      <c r="E343" s="58" t="s">
        <v>444</v>
      </c>
      <c r="F343" s="40">
        <v>973.01</v>
      </c>
      <c r="G343" s="7">
        <v>4.6750260000000008</v>
      </c>
      <c r="H343" s="59">
        <f t="shared" si="118"/>
        <v>5.637146350800001</v>
      </c>
      <c r="I343" s="59">
        <f>F343*H343</f>
        <v>5484.9997707919092</v>
      </c>
      <c r="J343" s="60">
        <f t="shared" si="107"/>
        <v>3.2599544637609734E-3</v>
      </c>
    </row>
    <row r="344" spans="1:10" ht="14.4" customHeight="1" x14ac:dyDescent="0.25">
      <c r="A344" s="62"/>
      <c r="B344" s="63"/>
      <c r="C344" s="63"/>
      <c r="D344" s="63"/>
      <c r="E344" s="63"/>
      <c r="F344" s="63"/>
      <c r="G344" s="63"/>
      <c r="H344" s="63"/>
      <c r="I344" s="63"/>
      <c r="J344" s="64"/>
    </row>
    <row r="345" spans="1:10" ht="14.4" customHeight="1" x14ac:dyDescent="0.25">
      <c r="A345" s="62"/>
      <c r="B345" s="63"/>
      <c r="C345" s="63"/>
      <c r="D345" s="63"/>
      <c r="E345" s="63"/>
      <c r="F345" s="65"/>
      <c r="G345" s="65"/>
      <c r="H345" s="84" t="s">
        <v>431</v>
      </c>
      <c r="I345" s="85"/>
      <c r="J345" s="66">
        <f>I337+I332+I295+I287+I272+I247++I230+I152+I149+I142+I137+I134+I98+I87+I85+I42+I27+I16+I9+I7+I311</f>
        <v>1682538.7691041322</v>
      </c>
    </row>
    <row r="346" spans="1:10" ht="60" customHeight="1" x14ac:dyDescent="0.25">
      <c r="A346" s="67"/>
      <c r="B346" s="68"/>
      <c r="C346" s="68"/>
      <c r="D346" s="68"/>
      <c r="E346" s="68"/>
      <c r="F346" s="68"/>
      <c r="G346" s="68"/>
      <c r="H346" s="68"/>
      <c r="I346" s="68"/>
      <c r="J346" s="69"/>
    </row>
    <row r="347" spans="1:10" ht="70.05" customHeight="1" x14ac:dyDescent="0.25">
      <c r="A347" s="70" t="s">
        <v>435</v>
      </c>
      <c r="B347" s="71"/>
      <c r="C347" s="71"/>
      <c r="D347" s="71"/>
      <c r="E347" s="71"/>
      <c r="F347" s="71"/>
      <c r="G347" s="71"/>
      <c r="H347" s="71"/>
      <c r="I347" s="71"/>
      <c r="J347" s="72"/>
    </row>
  </sheetData>
  <mergeCells count="5">
    <mergeCell ref="A347:J347"/>
    <mergeCell ref="C1:E4"/>
    <mergeCell ref="G2:J2"/>
    <mergeCell ref="A5:J5"/>
    <mergeCell ref="H345:I345"/>
  </mergeCells>
  <pageMargins left="0.9055118110236221" right="0.51181102362204722" top="0.78740157480314965" bottom="0.78740157480314965" header="0.31496062992125984" footer="0.31496062992125984"/>
  <pageSetup paperSize="9" scale="51" fitToHeight="24" orientation="portrait" r:id="rId1"/>
  <headerFooter>
    <oddFooter>&amp;CPág.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30"/>
  <sheetViews>
    <sheetView workbookViewId="0">
      <selection activeCell="B30" sqref="B1:B30"/>
    </sheetView>
  </sheetViews>
  <sheetFormatPr defaultRowHeight="13.8" x14ac:dyDescent="0.25"/>
  <sheetData>
    <row r="1" spans="2:2" x14ac:dyDescent="0.25">
      <c r="B1">
        <v>17.829999999999998</v>
      </c>
    </row>
    <row r="2" spans="2:2" x14ac:dyDescent="0.25">
      <c r="B2">
        <v>4.71</v>
      </c>
    </row>
    <row r="3" spans="2:2" x14ac:dyDescent="0.25">
      <c r="B3">
        <v>24.98</v>
      </c>
    </row>
    <row r="4" spans="2:2" x14ac:dyDescent="0.25">
      <c r="B4">
        <v>46.32</v>
      </c>
    </row>
    <row r="5" spans="2:2" x14ac:dyDescent="0.25">
      <c r="B5">
        <v>23.72</v>
      </c>
    </row>
    <row r="6" spans="2:2" x14ac:dyDescent="0.25">
      <c r="B6">
        <v>9.83</v>
      </c>
    </row>
    <row r="7" spans="2:2" x14ac:dyDescent="0.25">
      <c r="B7">
        <v>55.25</v>
      </c>
    </row>
    <row r="8" spans="2:2" x14ac:dyDescent="0.25">
      <c r="B8">
        <v>3.96</v>
      </c>
    </row>
    <row r="9" spans="2:2" x14ac:dyDescent="0.25">
      <c r="B9">
        <v>7.92</v>
      </c>
    </row>
    <row r="10" spans="2:2" x14ac:dyDescent="0.25">
      <c r="B10">
        <v>14.24</v>
      </c>
    </row>
    <row r="11" spans="2:2" x14ac:dyDescent="0.25">
      <c r="B11">
        <v>28.34</v>
      </c>
    </row>
    <row r="12" spans="2:2" x14ac:dyDescent="0.25">
      <c r="B12">
        <v>28.6</v>
      </c>
    </row>
    <row r="13" spans="2:2" x14ac:dyDescent="0.25">
      <c r="B13">
        <v>23.68</v>
      </c>
    </row>
    <row r="14" spans="2:2" x14ac:dyDescent="0.25">
      <c r="B14">
        <v>23.65</v>
      </c>
    </row>
    <row r="15" spans="2:2" x14ac:dyDescent="0.25">
      <c r="B15">
        <v>65.42</v>
      </c>
    </row>
    <row r="16" spans="2:2" x14ac:dyDescent="0.25">
      <c r="B16">
        <v>14.77</v>
      </c>
    </row>
    <row r="17" spans="2:2" x14ac:dyDescent="0.25">
      <c r="B17">
        <v>14.71</v>
      </c>
    </row>
    <row r="18" spans="2:2" x14ac:dyDescent="0.25">
      <c r="B18">
        <v>34.39</v>
      </c>
    </row>
    <row r="19" spans="2:2" x14ac:dyDescent="0.25">
      <c r="B19">
        <v>4.45</v>
      </c>
    </row>
    <row r="20" spans="2:2" x14ac:dyDescent="0.25">
      <c r="B20">
        <v>3.97</v>
      </c>
    </row>
    <row r="21" spans="2:2" x14ac:dyDescent="0.25">
      <c r="B21">
        <v>2.27</v>
      </c>
    </row>
    <row r="22" spans="2:2" x14ac:dyDescent="0.25">
      <c r="B22">
        <v>2.23</v>
      </c>
    </row>
    <row r="23" spans="2:2" x14ac:dyDescent="0.25">
      <c r="B23">
        <v>8.67</v>
      </c>
    </row>
    <row r="24" spans="2:2" x14ac:dyDescent="0.25">
      <c r="B24">
        <v>43.03</v>
      </c>
    </row>
    <row r="25" spans="2:2" x14ac:dyDescent="0.25">
      <c r="B25">
        <v>3.7</v>
      </c>
    </row>
    <row r="26" spans="2:2" x14ac:dyDescent="0.25">
      <c r="B26">
        <v>8.14</v>
      </c>
    </row>
    <row r="27" spans="2:2" x14ac:dyDescent="0.25">
      <c r="B27">
        <v>7.71</v>
      </c>
    </row>
    <row r="28" spans="2:2" x14ac:dyDescent="0.25">
      <c r="B28">
        <v>3.39</v>
      </c>
    </row>
    <row r="29" spans="2:2" x14ac:dyDescent="0.25">
      <c r="B29">
        <v>142.79</v>
      </c>
    </row>
    <row r="30" spans="2:2" x14ac:dyDescent="0.25">
      <c r="B30">
        <v>17.09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 Sintético</vt:lpstr>
      <vt:lpstr>Plan1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Carolina dos Santos Kuhn de Carvalho</cp:lastModifiedBy>
  <cp:revision>0</cp:revision>
  <cp:lastPrinted>2025-06-09T23:46:34Z</cp:lastPrinted>
  <dcterms:created xsi:type="dcterms:W3CDTF">2023-04-03T12:46:19Z</dcterms:created>
  <dcterms:modified xsi:type="dcterms:W3CDTF">2025-06-09T23:50:02Z</dcterms:modified>
</cp:coreProperties>
</file>